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8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GCI\2023\Novembro\INDICADORES ESTATÍSTICOS DE INCLUSÃO FINANCEIRA _IIIºTrim_2023\"/>
    </mc:Choice>
  </mc:AlternateContent>
  <bookViews>
    <workbookView xWindow="0" yWindow="0" windowWidth="28800" windowHeight="12300" tabRatio="905" activeTab="1"/>
  </bookViews>
  <sheets>
    <sheet name="+" sheetId="1" r:id="rId1"/>
    <sheet name="Tabs Relatorio" sheetId="28" r:id="rId2"/>
    <sheet name="OPERADORES" sheetId="48" state="hidden" r:id="rId3"/>
    <sheet name="Metas.ENIF" sheetId="47" state="hidden" r:id="rId4"/>
    <sheet name="Relatorio BM" sheetId="34" state="hidden" r:id="rId5"/>
    <sheet name="Sheet2" sheetId="35" state="hidden" r:id="rId6"/>
    <sheet name="Dados portal AFI" sheetId="27" state="hidden" r:id="rId7"/>
    <sheet name="Relatório SNP" sheetId="13" state="hidden" r:id="rId8"/>
    <sheet name="Sector Financeiro" sheetId="2" state="hidden" r:id="rId9"/>
    <sheet name="População" sheetId="4" state="hidden" r:id="rId10"/>
    <sheet name="Pontos de Acesso" sheetId="5" state="hidden" r:id="rId11"/>
    <sheet name="Exposição GPF 2015" sheetId="6" state="hidden" r:id="rId12"/>
    <sheet name="FACIM 2016" sheetId="9" state="hidden" r:id="rId13"/>
    <sheet name="SLIDES GPF" sheetId="7" state="hidden" r:id="rId14"/>
    <sheet name="Sheet1" sheetId="8" state="hidden" r:id="rId15"/>
    <sheet name="SADC Questionnaire" sheetId="10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4">'Relatorio BM'!$F$1</definedName>
    <definedName name="_Toc479856978" localSheetId="4">'Relatorio BM'!$A$1</definedName>
    <definedName name="_Toc510109980" localSheetId="4">'Relatorio BM'!$A$26</definedName>
    <definedName name="_Toc510109981" localSheetId="4">'Relatorio BM'!$A$53</definedName>
    <definedName name="_Toc510110514" localSheetId="4">'Relatorio BM'!$F$13</definedName>
    <definedName name="_Toc510110516" localSheetId="4">'Relatorio BM'!$F$40</definedName>
    <definedName name="_Toc510110517" localSheetId="4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2" i="48" l="1"/>
  <c r="B111" i="48" s="1"/>
  <c r="B15" i="48"/>
  <c r="B31" i="48"/>
  <c r="B30" i="48" s="1"/>
  <c r="B59" i="48"/>
  <c r="B45" i="48"/>
  <c r="B88" i="48"/>
  <c r="B136" i="48"/>
  <c r="AN34" i="1"/>
  <c r="AN35" i="1"/>
  <c r="AK37" i="1" l="1"/>
  <c r="AK36" i="1"/>
  <c r="AM21" i="1"/>
  <c r="AN51" i="1"/>
  <c r="AN55" i="1"/>
  <c r="AN56" i="1"/>
  <c r="AN60" i="1"/>
  <c r="AN61" i="1"/>
  <c r="AN80" i="1"/>
  <c r="AN81" i="1"/>
  <c r="AN82" i="1"/>
  <c r="AN110" i="1"/>
  <c r="AN124" i="1" s="1"/>
  <c r="AN139" i="1" s="1"/>
  <c r="AN144" i="1" s="1"/>
  <c r="AN130" i="1"/>
  <c r="AN137" i="1" s="1"/>
  <c r="AN132" i="1"/>
  <c r="AN133" i="1"/>
  <c r="AN135" i="1"/>
  <c r="AN136" i="1"/>
  <c r="AN58" i="1"/>
  <c r="AN59" i="1"/>
  <c r="AN53" i="1"/>
  <c r="AN54" i="1"/>
  <c r="AN40" i="1"/>
  <c r="AN39" i="1"/>
  <c r="AN48" i="1"/>
  <c r="AN47" i="1"/>
  <c r="AN20" i="1"/>
  <c r="AN31" i="1"/>
  <c r="AN23" i="1"/>
  <c r="AN22" i="1"/>
  <c r="AN24" i="1"/>
  <c r="AN26" i="1"/>
  <c r="AN27" i="1"/>
  <c r="AN32" i="1"/>
  <c r="AN28" i="1"/>
  <c r="AN30" i="1"/>
  <c r="AN25" i="1"/>
  <c r="AN29" i="1"/>
  <c r="AN13" i="1"/>
  <c r="AN14" i="1"/>
  <c r="AN12" i="1"/>
  <c r="AN15" i="1"/>
  <c r="AN16" i="1"/>
  <c r="AN4" i="1"/>
  <c r="AN6" i="1"/>
  <c r="AN8" i="1"/>
  <c r="AN7" i="1"/>
  <c r="AN10" i="1"/>
  <c r="AN9" i="1"/>
  <c r="AN105" i="1" l="1"/>
  <c r="AN134" i="1"/>
  <c r="AN21" i="1"/>
  <c r="AN5" i="1"/>
  <c r="AN118" i="1"/>
  <c r="AN96" i="1"/>
  <c r="AN11" i="1"/>
  <c r="AN38" i="1"/>
  <c r="AN46" i="1"/>
  <c r="AN88" i="1"/>
  <c r="AN108" i="1"/>
  <c r="AN150" i="1" s="1"/>
  <c r="AN74" i="1"/>
  <c r="AN113" i="1"/>
  <c r="AN91" i="1"/>
  <c r="AN116" i="1"/>
  <c r="AN77" i="1"/>
  <c r="AN52" i="1"/>
  <c r="AN33" i="1"/>
  <c r="AN90" i="1"/>
  <c r="AN115" i="1"/>
  <c r="AN76" i="1"/>
  <c r="AN57" i="1"/>
  <c r="AN106" i="1"/>
  <c r="AN149" i="1" s="1"/>
  <c r="AN111" i="1"/>
  <c r="AN73" i="1"/>
  <c r="AN86" i="1"/>
  <c r="AN37" i="1" l="1"/>
  <c r="AN42" i="1"/>
  <c r="AN41" i="1"/>
  <c r="AN49" i="1"/>
  <c r="AN36" i="1"/>
  <c r="AN95" i="1"/>
  <c r="AN148" i="1" s="1"/>
  <c r="AN79" i="1"/>
  <c r="AN120" i="1"/>
  <c r="AN143" i="1" s="1"/>
  <c r="AN117" i="1"/>
  <c r="AN141" i="1" s="1"/>
  <c r="AN93" i="1"/>
  <c r="AN146" i="1" s="1"/>
  <c r="AN92" i="1"/>
  <c r="AN121" i="1"/>
  <c r="AN50" i="1"/>
  <c r="AN89" i="1"/>
  <c r="AN145" i="1" s="1"/>
  <c r="AN114" i="1"/>
  <c r="AN140" i="1" s="1"/>
  <c r="AN75" i="1"/>
  <c r="AN78" i="1"/>
  <c r="AN119" i="1"/>
  <c r="AN142" i="1" s="1"/>
  <c r="AN94" i="1"/>
  <c r="AN147" i="1" s="1"/>
  <c r="AN87" i="1"/>
  <c r="AN107" i="1"/>
  <c r="AN112" i="1"/>
  <c r="AK136" i="1" l="1"/>
  <c r="AK135" i="1"/>
  <c r="AK133" i="1"/>
  <c r="AK132" i="1"/>
  <c r="AK130" i="1"/>
  <c r="AK137" i="1" s="1"/>
  <c r="AK82" i="1"/>
  <c r="AK81" i="1"/>
  <c r="AK72" i="1"/>
  <c r="AK85" i="1" s="1"/>
  <c r="AK110" i="1" s="1"/>
  <c r="AK124" i="1" s="1"/>
  <c r="AK139" i="1" s="1"/>
  <c r="AK144" i="1" s="1"/>
  <c r="AK61" i="1"/>
  <c r="AK60" i="1"/>
  <c r="AK56" i="1"/>
  <c r="AK55" i="1"/>
  <c r="AK51" i="1"/>
  <c r="AK105" i="1" s="1"/>
  <c r="AK50" i="1"/>
  <c r="AK49" i="1"/>
  <c r="AK42" i="1"/>
  <c r="AK41" i="1"/>
  <c r="AK134" i="1" l="1"/>
  <c r="AK115" i="1"/>
  <c r="AK90" i="1"/>
  <c r="AK76" i="1"/>
  <c r="AK116" i="1"/>
  <c r="AK91" i="1"/>
  <c r="AK77" i="1"/>
  <c r="AK118" i="1"/>
  <c r="AK96" i="1"/>
  <c r="AK120" i="1" l="1"/>
  <c r="AK143" i="1" s="1"/>
  <c r="AK95" i="1"/>
  <c r="AK148" i="1" s="1"/>
  <c r="AK78" i="1"/>
  <c r="AK119" i="1"/>
  <c r="AK142" i="1" s="1"/>
  <c r="AK94" i="1"/>
  <c r="AK147" i="1" s="1"/>
  <c r="AK117" i="1"/>
  <c r="AK141" i="1" s="1"/>
  <c r="AK93" i="1"/>
  <c r="AK146" i="1" s="1"/>
  <c r="AK114" i="1"/>
  <c r="AK140" i="1" s="1"/>
  <c r="AK89" i="1"/>
  <c r="AK145" i="1" s="1"/>
  <c r="AK75" i="1"/>
  <c r="AK92" i="1"/>
  <c r="AK121" i="1"/>
  <c r="AK73" i="1"/>
  <c r="AK106" i="1"/>
  <c r="AK149" i="1" s="1"/>
  <c r="AK111" i="1"/>
  <c r="AK86" i="1"/>
  <c r="AK107" i="1"/>
  <c r="AK112" i="1"/>
  <c r="AK87" i="1"/>
  <c r="AK108" i="1"/>
  <c r="AK150" i="1" s="1"/>
  <c r="AK74" i="1"/>
  <c r="AK113" i="1"/>
  <c r="AK88" i="1"/>
  <c r="AH120" i="1" l="1"/>
  <c r="AH143" i="1" s="1"/>
  <c r="AI120" i="1"/>
  <c r="AI143" i="1" s="1"/>
  <c r="AH79" i="1"/>
  <c r="AI79" i="1"/>
  <c r="D21" i="1" l="1"/>
  <c r="E21" i="1"/>
  <c r="F21" i="1"/>
  <c r="G21" i="1"/>
  <c r="H21" i="1"/>
  <c r="I21" i="1"/>
  <c r="J21" i="1"/>
  <c r="K21" i="1"/>
  <c r="L21" i="1"/>
  <c r="M21" i="1"/>
  <c r="N21" i="1"/>
  <c r="O21" i="1"/>
  <c r="P21" i="1"/>
  <c r="R21" i="1"/>
  <c r="S21" i="1"/>
  <c r="T21" i="1"/>
  <c r="U21" i="1"/>
  <c r="V21" i="1"/>
  <c r="W21" i="1"/>
  <c r="X21" i="1"/>
  <c r="Y21" i="1"/>
  <c r="AJ11" i="1"/>
  <c r="AJ46" i="1" l="1"/>
  <c r="C54" i="47" l="1"/>
  <c r="M84" i="47"/>
  <c r="M81" i="47"/>
  <c r="M73" i="47"/>
  <c r="M74" i="47"/>
  <c r="M75" i="47"/>
  <c r="M68" i="47"/>
  <c r="M69" i="47"/>
  <c r="M79" i="47"/>
  <c r="M80" i="47"/>
  <c r="K7" i="47"/>
  <c r="D18" i="47"/>
  <c r="E18" i="47"/>
  <c r="F18" i="47"/>
  <c r="G18" i="47"/>
  <c r="H18" i="47"/>
  <c r="I18" i="47"/>
  <c r="I23" i="47"/>
  <c r="H23" i="47"/>
  <c r="D22" i="47"/>
  <c r="E22" i="47"/>
  <c r="F22" i="47"/>
  <c r="G22" i="47"/>
  <c r="H22" i="47"/>
  <c r="I22" i="47"/>
  <c r="C22" i="47"/>
  <c r="D19" i="47"/>
  <c r="E19" i="47"/>
  <c r="F19" i="47"/>
  <c r="G19" i="47"/>
  <c r="H19" i="47"/>
  <c r="C19" i="47"/>
  <c r="C18" i="47"/>
  <c r="D15" i="47"/>
  <c r="E15" i="47"/>
  <c r="F15" i="47"/>
  <c r="G15" i="47"/>
  <c r="H15" i="47"/>
  <c r="C15" i="47"/>
  <c r="I14" i="47"/>
  <c r="H14" i="47"/>
  <c r="G14" i="47"/>
  <c r="F14" i="47"/>
  <c r="E14" i="47"/>
  <c r="D14" i="47"/>
  <c r="C14" i="47"/>
  <c r="D11" i="47"/>
  <c r="E11" i="47"/>
  <c r="F11" i="47"/>
  <c r="G11" i="47"/>
  <c r="H11" i="47"/>
  <c r="C11" i="47"/>
  <c r="D10" i="47"/>
  <c r="E10" i="47"/>
  <c r="F10" i="47"/>
  <c r="G10" i="47"/>
  <c r="H10" i="47"/>
  <c r="I10" i="47"/>
  <c r="C10" i="47"/>
  <c r="AJ38" i="1"/>
  <c r="AJ60" i="1"/>
  <c r="AJ50" i="1"/>
  <c r="AJ61" i="1"/>
  <c r="AJ49" i="1"/>
  <c r="AJ41" i="1"/>
  <c r="AJ42" i="1"/>
  <c r="AJ55" i="1"/>
  <c r="AJ56" i="1"/>
  <c r="AJ136" i="1"/>
  <c r="AJ135" i="1"/>
  <c r="AJ133" i="1"/>
  <c r="AJ132" i="1"/>
  <c r="AJ130" i="1"/>
  <c r="AJ137" i="1" s="1"/>
  <c r="AJ82" i="1"/>
  <c r="AJ81" i="1"/>
  <c r="AJ72" i="1"/>
  <c r="AJ85" i="1" s="1"/>
  <c r="AJ110" i="1" s="1"/>
  <c r="AJ124" i="1" s="1"/>
  <c r="AJ139" i="1" s="1"/>
  <c r="AJ144" i="1" s="1"/>
  <c r="D4" i="10"/>
  <c r="D18" i="10" s="1"/>
  <c r="E20" i="10"/>
  <c r="F20" i="10"/>
  <c r="G20" i="10"/>
  <c r="H20" i="10"/>
  <c r="I20" i="10"/>
  <c r="J20" i="10"/>
  <c r="K20" i="10"/>
  <c r="L20" i="10"/>
  <c r="M20" i="10"/>
  <c r="N20" i="10"/>
  <c r="K6" i="10"/>
  <c r="K17" i="10" s="1"/>
  <c r="K7" i="10"/>
  <c r="K16" i="10" s="1"/>
  <c r="C19" i="10"/>
  <c r="D19" i="10"/>
  <c r="E19" i="10"/>
  <c r="F19" i="10"/>
  <c r="G19" i="10"/>
  <c r="H19" i="10"/>
  <c r="N19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L17" i="10"/>
  <c r="M17" i="10"/>
  <c r="N17" i="10"/>
  <c r="C18" i="10"/>
  <c r="E18" i="10"/>
  <c r="F18" i="10"/>
  <c r="G18" i="10"/>
  <c r="H18" i="10"/>
  <c r="I18" i="10"/>
  <c r="J18" i="10"/>
  <c r="K18" i="10"/>
  <c r="L18" i="10"/>
  <c r="M18" i="10"/>
  <c r="N18" i="10"/>
  <c r="M11" i="10"/>
  <c r="M21" i="10" s="1"/>
  <c r="C15" i="8"/>
  <c r="D15" i="8"/>
  <c r="E15" i="8"/>
  <c r="F15" i="8"/>
  <c r="G15" i="8"/>
  <c r="F6" i="7"/>
  <c r="G6" i="7" s="1"/>
  <c r="H6" i="7" s="1"/>
  <c r="I6" i="7" s="1"/>
  <c r="J6" i="7" s="1"/>
  <c r="K6" i="7" s="1"/>
  <c r="L6" i="7" s="1"/>
  <c r="D8" i="7"/>
  <c r="E8" i="7"/>
  <c r="F8" i="7"/>
  <c r="G8" i="7"/>
  <c r="H8" i="7"/>
  <c r="I8" i="7"/>
  <c r="J8" i="7"/>
  <c r="K8" i="7"/>
  <c r="L8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E69" i="7"/>
  <c r="E70" i="7"/>
  <c r="E71" i="7"/>
  <c r="E72" i="7"/>
  <c r="E73" i="7"/>
  <c r="E74" i="7"/>
  <c r="E75" i="7"/>
  <c r="E76" i="7"/>
  <c r="E77" i="7"/>
  <c r="E78" i="7"/>
  <c r="E79" i="7"/>
  <c r="B80" i="7"/>
  <c r="C80" i="7"/>
  <c r="D80" i="7"/>
  <c r="B105" i="7"/>
  <c r="C105" i="7"/>
  <c r="D105" i="7"/>
  <c r="X6" i="9"/>
  <c r="X7" i="9"/>
  <c r="X8" i="9"/>
  <c r="C12" i="9"/>
  <c r="D12" i="9"/>
  <c r="E12" i="9"/>
  <c r="F12" i="9"/>
  <c r="G12" i="9"/>
  <c r="H12" i="9"/>
  <c r="I12" i="9"/>
  <c r="J12" i="9"/>
  <c r="K12" i="9"/>
  <c r="L12" i="9"/>
  <c r="Q12" i="9"/>
  <c r="R12" i="9"/>
  <c r="S12" i="9"/>
  <c r="T12" i="9"/>
  <c r="U12" i="9"/>
  <c r="V12" i="9"/>
  <c r="K13" i="9"/>
  <c r="J14" i="9"/>
  <c r="M14" i="9"/>
  <c r="N14" i="9"/>
  <c r="O14" i="9"/>
  <c r="P14" i="9"/>
  <c r="Q14" i="9"/>
  <c r="R14" i="9"/>
  <c r="S14" i="9"/>
  <c r="T14" i="9"/>
  <c r="U14" i="9"/>
  <c r="V14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I17" i="9"/>
  <c r="I18" i="9" s="1"/>
  <c r="J17" i="9"/>
  <c r="J18" i="9" s="1"/>
  <c r="L17" i="9"/>
  <c r="L18" i="9" s="1"/>
  <c r="L19" i="10"/>
  <c r="N17" i="9"/>
  <c r="N18" i="9" s="1"/>
  <c r="O17" i="9"/>
  <c r="O18" i="9" s="1"/>
  <c r="P17" i="9"/>
  <c r="P18" i="9" s="1"/>
  <c r="Q17" i="9"/>
  <c r="Q18" i="9" s="1"/>
  <c r="R17" i="9"/>
  <c r="R18" i="9" s="1"/>
  <c r="S17" i="9"/>
  <c r="S18" i="9" s="1"/>
  <c r="T17" i="9"/>
  <c r="T18" i="9" s="1"/>
  <c r="U17" i="9"/>
  <c r="U18" i="9" s="1"/>
  <c r="V17" i="9"/>
  <c r="V18" i="9" s="1"/>
  <c r="I19" i="9"/>
  <c r="J19" i="9"/>
  <c r="L19" i="9"/>
  <c r="M19" i="9"/>
  <c r="N19" i="9"/>
  <c r="O19" i="9"/>
  <c r="P19" i="9"/>
  <c r="Q19" i="9"/>
  <c r="R19" i="9"/>
  <c r="S19" i="9"/>
  <c r="T19" i="9"/>
  <c r="U19" i="9"/>
  <c r="V19" i="9"/>
  <c r="I20" i="9"/>
  <c r="J20" i="9"/>
  <c r="L20" i="9"/>
  <c r="Q20" i="9"/>
  <c r="R20" i="9"/>
  <c r="S20" i="9"/>
  <c r="T20" i="9"/>
  <c r="U20" i="9"/>
  <c r="V20" i="9"/>
  <c r="K43" i="9"/>
  <c r="L44" i="9" s="1"/>
  <c r="O44" i="9"/>
  <c r="J44" i="9"/>
  <c r="P44" i="9"/>
  <c r="Q44" i="9"/>
  <c r="R44" i="9"/>
  <c r="S44" i="9"/>
  <c r="T44" i="9"/>
  <c r="U44" i="9"/>
  <c r="V44" i="9"/>
  <c r="P47" i="9"/>
  <c r="Q47" i="9"/>
  <c r="R47" i="9"/>
  <c r="S47" i="9"/>
  <c r="T47" i="9"/>
  <c r="U47" i="9"/>
  <c r="V47" i="9"/>
  <c r="C52" i="9"/>
  <c r="E49" i="9" s="1"/>
  <c r="D52" i="9"/>
  <c r="G52" i="9"/>
  <c r="I52" i="9" s="1"/>
  <c r="H52" i="9"/>
  <c r="J49" i="9" s="1"/>
  <c r="N79" i="9"/>
  <c r="O79" i="9"/>
  <c r="P79" i="9"/>
  <c r="Q79" i="9"/>
  <c r="R79" i="9"/>
  <c r="S79" i="9"/>
  <c r="T79" i="9"/>
  <c r="U79" i="9"/>
  <c r="V79" i="9"/>
  <c r="N80" i="9"/>
  <c r="O80" i="9"/>
  <c r="P80" i="9"/>
  <c r="Q80" i="9"/>
  <c r="R80" i="9"/>
  <c r="S80" i="9"/>
  <c r="T80" i="9"/>
  <c r="U80" i="9"/>
  <c r="V80" i="9"/>
  <c r="M150" i="9"/>
  <c r="C183" i="9"/>
  <c r="D183" i="9"/>
  <c r="E183" i="9"/>
  <c r="F183" i="9"/>
  <c r="G183" i="9"/>
  <c r="H183" i="9"/>
  <c r="I183" i="9"/>
  <c r="J183" i="9"/>
  <c r="C10" i="6"/>
  <c r="D10" i="6"/>
  <c r="E10" i="6"/>
  <c r="F10" i="6"/>
  <c r="G10" i="6"/>
  <c r="H10" i="6"/>
  <c r="I10" i="6"/>
  <c r="J10" i="6"/>
  <c r="K10" i="6"/>
  <c r="L10" i="6"/>
  <c r="K11" i="6"/>
  <c r="K12" i="6" s="1"/>
  <c r="J12" i="6"/>
  <c r="M14" i="6"/>
  <c r="D14" i="6"/>
  <c r="E14" i="6"/>
  <c r="F14" i="6"/>
  <c r="G14" i="6"/>
  <c r="H14" i="6"/>
  <c r="I14" i="6"/>
  <c r="J14" i="6"/>
  <c r="K14" i="6"/>
  <c r="L14" i="6"/>
  <c r="I15" i="6"/>
  <c r="I16" i="6" s="1"/>
  <c r="J15" i="6"/>
  <c r="J16" i="6" s="1"/>
  <c r="L15" i="6"/>
  <c r="L16" i="6" s="1"/>
  <c r="I17" i="6"/>
  <c r="J17" i="6"/>
  <c r="L17" i="6"/>
  <c r="I18" i="6"/>
  <c r="J18" i="6"/>
  <c r="L18" i="6"/>
  <c r="K41" i="6"/>
  <c r="K44" i="6" s="1"/>
  <c r="J44" i="6"/>
  <c r="C49" i="6"/>
  <c r="E45" i="6" s="1"/>
  <c r="D49" i="6"/>
  <c r="F48" i="6" s="1"/>
  <c r="M147" i="6"/>
  <c r="D170" i="6"/>
  <c r="D180" i="6" s="1"/>
  <c r="F170" i="6"/>
  <c r="F180" i="6" s="1"/>
  <c r="H170" i="6"/>
  <c r="H180" i="6" s="1"/>
  <c r="C180" i="6"/>
  <c r="E180" i="6"/>
  <c r="G180" i="6"/>
  <c r="I180" i="6"/>
  <c r="J180" i="6"/>
  <c r="B14" i="5"/>
  <c r="C6" i="5" s="1"/>
  <c r="B219" i="4"/>
  <c r="L224" i="4"/>
  <c r="M224" i="4" s="1"/>
  <c r="B225" i="4"/>
  <c r="C225" i="4"/>
  <c r="D225" i="4"/>
  <c r="L225" i="4"/>
  <c r="B226" i="4"/>
  <c r="C226" i="4"/>
  <c r="D226" i="4"/>
  <c r="L226" i="4"/>
  <c r="B227" i="4"/>
  <c r="C227" i="4"/>
  <c r="D227" i="4"/>
  <c r="L227" i="4"/>
  <c r="M227" i="4" s="1"/>
  <c r="B228" i="4"/>
  <c r="C228" i="4"/>
  <c r="D228" i="4"/>
  <c r="L228" i="4"/>
  <c r="B229" i="4"/>
  <c r="C229" i="4"/>
  <c r="D229" i="4"/>
  <c r="L229" i="4"/>
  <c r="B230" i="4"/>
  <c r="C230" i="4"/>
  <c r="D230" i="4"/>
  <c r="B231" i="4"/>
  <c r="C231" i="4"/>
  <c r="D231" i="4"/>
  <c r="B232" i="4"/>
  <c r="C285" i="4" s="1"/>
  <c r="D292" i="4" s="1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F246" i="4"/>
  <c r="G246" i="4"/>
  <c r="J246" i="4"/>
  <c r="B247" i="4"/>
  <c r="C247" i="4"/>
  <c r="L80" i="9"/>
  <c r="D247" i="4"/>
  <c r="L79" i="9" s="1"/>
  <c r="F247" i="4"/>
  <c r="G247" i="4"/>
  <c r="B248" i="4"/>
  <c r="C248" i="4"/>
  <c r="M80" i="9"/>
  <c r="D248" i="4"/>
  <c r="M79" i="9"/>
  <c r="B249" i="4"/>
  <c r="C249" i="4"/>
  <c r="D249" i="4"/>
  <c r="F249" i="4"/>
  <c r="G249" i="4"/>
  <c r="Q82" i="1"/>
  <c r="B250" i="4"/>
  <c r="P12" i="9" s="1"/>
  <c r="C250" i="4"/>
  <c r="D250" i="4"/>
  <c r="F250" i="4"/>
  <c r="G250" i="4"/>
  <c r="B251" i="4"/>
  <c r="C251" i="4"/>
  <c r="D251" i="4"/>
  <c r="F251" i="4"/>
  <c r="G251" i="4"/>
  <c r="B252" i="4"/>
  <c r="C252" i="4"/>
  <c r="D252" i="4"/>
  <c r="F252" i="4"/>
  <c r="G252" i="4"/>
  <c r="C257" i="4"/>
  <c r="D257" i="4"/>
  <c r="E257" i="4"/>
  <c r="C258" i="4"/>
  <c r="D258" i="4"/>
  <c r="E258" i="4"/>
  <c r="C259" i="4"/>
  <c r="D259" i="4"/>
  <c r="E259" i="4"/>
  <c r="C260" i="4"/>
  <c r="D260" i="4"/>
  <c r="E260" i="4"/>
  <c r="C261" i="4"/>
  <c r="D261" i="4"/>
  <c r="E261" i="4"/>
  <c r="C262" i="4"/>
  <c r="D262" i="4"/>
  <c r="E262" i="4"/>
  <c r="C263" i="4"/>
  <c r="D263" i="4"/>
  <c r="E263" i="4"/>
  <c r="C264" i="4"/>
  <c r="D264" i="4"/>
  <c r="E264" i="4"/>
  <c r="C265" i="4"/>
  <c r="D265" i="4"/>
  <c r="E265" i="4"/>
  <c r="C266" i="4"/>
  <c r="D266" i="4"/>
  <c r="E266" i="4"/>
  <c r="C267" i="4"/>
  <c r="D267" i="4"/>
  <c r="E267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Q5" i="2"/>
  <c r="R5" i="2"/>
  <c r="S5" i="2"/>
  <c r="T5" i="2"/>
  <c r="U5" i="2"/>
  <c r="V5" i="2"/>
  <c r="W5" i="2"/>
  <c r="X5" i="2"/>
  <c r="Y5" i="2"/>
  <c r="Z5" i="2"/>
  <c r="D6" i="2"/>
  <c r="E6" i="2"/>
  <c r="F6" i="2"/>
  <c r="T6" i="2" s="1"/>
  <c r="G6" i="2"/>
  <c r="U6" i="2" s="1"/>
  <c r="H6" i="2"/>
  <c r="I6" i="2"/>
  <c r="W6" i="2" s="1"/>
  <c r="J6" i="2"/>
  <c r="X6" i="2" s="1"/>
  <c r="K6" i="2"/>
  <c r="Y6" i="2" s="1"/>
  <c r="L6" i="2"/>
  <c r="Z6" i="2" s="1"/>
  <c r="Q6" i="2"/>
  <c r="Q7" i="2"/>
  <c r="R7" i="2"/>
  <c r="S7" i="2"/>
  <c r="T7" i="2"/>
  <c r="V7" i="2"/>
  <c r="Z7" i="2"/>
  <c r="AA8" i="2"/>
  <c r="AB8" i="2"/>
  <c r="G10" i="2"/>
  <c r="U7" i="2" s="1"/>
  <c r="I10" i="2"/>
  <c r="W7" i="2" s="1"/>
  <c r="J10" i="2"/>
  <c r="K10" i="2"/>
  <c r="Y7" i="2" s="1"/>
  <c r="Q10" i="2"/>
  <c r="R10" i="2"/>
  <c r="S10" i="2"/>
  <c r="W10" i="2"/>
  <c r="X10" i="2"/>
  <c r="Y10" i="2"/>
  <c r="Z10" i="2"/>
  <c r="Q11" i="2"/>
  <c r="R11" i="2"/>
  <c r="S11" i="2"/>
  <c r="T11" i="2"/>
  <c r="U11" i="2"/>
  <c r="V11" i="2"/>
  <c r="W11" i="2"/>
  <c r="X11" i="2"/>
  <c r="Y11" i="2"/>
  <c r="Z11" i="2"/>
  <c r="C12" i="2"/>
  <c r="Q9" i="2" s="1"/>
  <c r="D12" i="2"/>
  <c r="R9" i="2" s="1"/>
  <c r="E12" i="2"/>
  <c r="S9" i="2" s="1"/>
  <c r="F12" i="2"/>
  <c r="T9" i="2" s="1"/>
  <c r="G12" i="2"/>
  <c r="U9" i="2" s="1"/>
  <c r="H12" i="2"/>
  <c r="V9" i="2" s="1"/>
  <c r="I12" i="2"/>
  <c r="W9" i="2" s="1"/>
  <c r="J12" i="2"/>
  <c r="X9" i="2" s="1"/>
  <c r="K12" i="2"/>
  <c r="L12" i="2"/>
  <c r="Z9" i="2" s="1"/>
  <c r="Q12" i="2"/>
  <c r="R12" i="2"/>
  <c r="S12" i="2"/>
  <c r="T12" i="2"/>
  <c r="U12" i="2"/>
  <c r="V12" i="2"/>
  <c r="W12" i="2"/>
  <c r="X12" i="2"/>
  <c r="Y12" i="2"/>
  <c r="Z12" i="2"/>
  <c r="F13" i="2"/>
  <c r="T10" i="2" s="1"/>
  <c r="G13" i="2"/>
  <c r="U10" i="2" s="1"/>
  <c r="H13" i="2"/>
  <c r="V10" i="2" s="1"/>
  <c r="AA13" i="2"/>
  <c r="AB13" i="2"/>
  <c r="AA14" i="2"/>
  <c r="AB14" i="2"/>
  <c r="AA16" i="2"/>
  <c r="AB16" i="2"/>
  <c r="AA17" i="2"/>
  <c r="AB17" i="2"/>
  <c r="AA18" i="2"/>
  <c r="AB18" i="2"/>
  <c r="AA19" i="2"/>
  <c r="AB19" i="2"/>
  <c r="Q21" i="2"/>
  <c r="R21" i="2"/>
  <c r="S21" i="2"/>
  <c r="T21" i="2"/>
  <c r="U21" i="2"/>
  <c r="V21" i="2"/>
  <c r="W21" i="2"/>
  <c r="X21" i="2"/>
  <c r="Y21" i="2"/>
  <c r="Z21" i="2"/>
  <c r="AA22" i="2"/>
  <c r="AB22" i="2"/>
  <c r="C23" i="2"/>
  <c r="C15" i="2" s="1"/>
  <c r="D23" i="2"/>
  <c r="D15" i="2" s="1"/>
  <c r="E23" i="2"/>
  <c r="E15" i="2" s="1"/>
  <c r="F23" i="2"/>
  <c r="T20" i="2" s="1"/>
  <c r="G23" i="2"/>
  <c r="U20" i="2" s="1"/>
  <c r="H23" i="2"/>
  <c r="I23" i="2"/>
  <c r="J23" i="2"/>
  <c r="J15" i="2" s="1"/>
  <c r="K23" i="2"/>
  <c r="K15" i="2" s="1"/>
  <c r="L23" i="2"/>
  <c r="Z20" i="2" s="1"/>
  <c r="AA23" i="2"/>
  <c r="AB23" i="2"/>
  <c r="AA24" i="2"/>
  <c r="AB24" i="2"/>
  <c r="G31" i="2"/>
  <c r="L31" i="2" s="1"/>
  <c r="P31" i="2" s="1"/>
  <c r="O31" i="2"/>
  <c r="G32" i="2"/>
  <c r="I32" i="2"/>
  <c r="I42" i="2" s="1"/>
  <c r="O32" i="2"/>
  <c r="G33" i="2"/>
  <c r="L33" i="2" s="1"/>
  <c r="P33" i="2" s="1"/>
  <c r="O33" i="2"/>
  <c r="G34" i="2"/>
  <c r="L34" i="2" s="1"/>
  <c r="P34" i="2" s="1"/>
  <c r="O34" i="2"/>
  <c r="G35" i="2"/>
  <c r="L35" i="2" s="1"/>
  <c r="P35" i="2" s="1"/>
  <c r="O35" i="2"/>
  <c r="G36" i="2"/>
  <c r="L36" i="2" s="1"/>
  <c r="O36" i="2"/>
  <c r="G37" i="2"/>
  <c r="L37" i="2" s="1"/>
  <c r="O37" i="2"/>
  <c r="G38" i="2"/>
  <c r="L38" i="2" s="1"/>
  <c r="O38" i="2"/>
  <c r="G39" i="2"/>
  <c r="L39" i="2" s="1"/>
  <c r="P39" i="2" s="1"/>
  <c r="O39" i="2"/>
  <c r="G40" i="2"/>
  <c r="L40" i="2" s="1"/>
  <c r="P40" i="2" s="1"/>
  <c r="O40" i="2"/>
  <c r="G41" i="2"/>
  <c r="L41" i="2" s="1"/>
  <c r="P41" i="2" s="1"/>
  <c r="O41" i="2"/>
  <c r="C42" i="2"/>
  <c r="D42" i="2"/>
  <c r="E42" i="2"/>
  <c r="F42" i="2"/>
  <c r="H42" i="2"/>
  <c r="J42" i="2"/>
  <c r="K42" i="2"/>
  <c r="O42" i="2"/>
  <c r="G47" i="2"/>
  <c r="L47" i="2" s="1"/>
  <c r="Q47" i="2" s="1"/>
  <c r="G48" i="2"/>
  <c r="I48" i="2"/>
  <c r="I58" i="2" s="1"/>
  <c r="I59" i="2" s="1"/>
  <c r="G49" i="2"/>
  <c r="L49" i="2" s="1"/>
  <c r="Q49" i="2" s="1"/>
  <c r="G50" i="2"/>
  <c r="L50" i="2" s="1"/>
  <c r="G51" i="2"/>
  <c r="L51" i="2" s="1"/>
  <c r="Q51" i="2" s="1"/>
  <c r="G52" i="2"/>
  <c r="L52" i="2" s="1"/>
  <c r="Q52" i="2" s="1"/>
  <c r="G53" i="2"/>
  <c r="L53" i="2" s="1"/>
  <c r="P53" i="2" s="1"/>
  <c r="G54" i="2"/>
  <c r="L54" i="2" s="1"/>
  <c r="Q54" i="2" s="1"/>
  <c r="G55" i="2"/>
  <c r="L55" i="2" s="1"/>
  <c r="G56" i="2"/>
  <c r="L56" i="2" s="1"/>
  <c r="Q56" i="2" s="1"/>
  <c r="G57" i="2"/>
  <c r="L57" i="2" s="1"/>
  <c r="Q57" i="2" s="1"/>
  <c r="C58" i="2"/>
  <c r="D58" i="2"/>
  <c r="E58" i="2"/>
  <c r="F58" i="2"/>
  <c r="H58" i="2"/>
  <c r="H59" i="2" s="1"/>
  <c r="J58" i="2"/>
  <c r="J59" i="2" s="1"/>
  <c r="K58" i="2"/>
  <c r="K59" i="2" s="1"/>
  <c r="D66" i="2"/>
  <c r="D83" i="2" s="1"/>
  <c r="D67" i="2"/>
  <c r="D84" i="2" s="1"/>
  <c r="D68" i="2"/>
  <c r="D85" i="2" s="1"/>
  <c r="D69" i="2"/>
  <c r="D86" i="2" s="1"/>
  <c r="D70" i="2"/>
  <c r="D87" i="2" s="1"/>
  <c r="D71" i="2"/>
  <c r="D88" i="2" s="1"/>
  <c r="D72" i="2"/>
  <c r="D89" i="2" s="1"/>
  <c r="C73" i="2"/>
  <c r="C90" i="2" s="1"/>
  <c r="D74" i="2"/>
  <c r="D91" i="2" s="1"/>
  <c r="D75" i="2"/>
  <c r="D92" i="2" s="1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82" i="2"/>
  <c r="D82" i="2"/>
  <c r="C83" i="2"/>
  <c r="C84" i="2"/>
  <c r="C85" i="2"/>
  <c r="C86" i="2"/>
  <c r="C87" i="2"/>
  <c r="C88" i="2"/>
  <c r="C89" i="2"/>
  <c r="C91" i="2"/>
  <c r="C92" i="2"/>
  <c r="J3" i="27"/>
  <c r="J4" i="27"/>
  <c r="J5" i="27"/>
  <c r="J6" i="27"/>
  <c r="J7" i="27"/>
  <c r="J8" i="27"/>
  <c r="J9" i="27"/>
  <c r="J10" i="27"/>
  <c r="J11" i="27"/>
  <c r="J12" i="27"/>
  <c r="J13" i="27"/>
  <c r="J14" i="27"/>
  <c r="J15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49" i="27"/>
  <c r="I27" i="34"/>
  <c r="J27" i="34" s="1"/>
  <c r="I28" i="34"/>
  <c r="J28" i="34" s="1"/>
  <c r="G29" i="34"/>
  <c r="H29" i="34"/>
  <c r="W118" i="1"/>
  <c r="AF76" i="1"/>
  <c r="AC90" i="1"/>
  <c r="Z4" i="1"/>
  <c r="Z86" i="1" s="1"/>
  <c r="AA4" i="1"/>
  <c r="AB4" i="1"/>
  <c r="AC4" i="1"/>
  <c r="AD73" i="1" s="1"/>
  <c r="AG4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AE5" i="1"/>
  <c r="AF5" i="1"/>
  <c r="G11" i="1"/>
  <c r="G112" i="1" s="1"/>
  <c r="H11" i="1"/>
  <c r="H112" i="1" s="1"/>
  <c r="I11" i="1"/>
  <c r="J11" i="1"/>
  <c r="K11" i="1"/>
  <c r="K87" i="1" s="1"/>
  <c r="L11" i="1"/>
  <c r="L87" i="1" s="1"/>
  <c r="M11" i="1"/>
  <c r="N11" i="1"/>
  <c r="N87" i="1" s="1"/>
  <c r="O11" i="1"/>
  <c r="O112" i="1" s="1"/>
  <c r="P11" i="1"/>
  <c r="P107" i="1" s="1"/>
  <c r="Q11" i="1"/>
  <c r="R11" i="1"/>
  <c r="R87" i="1" s="1"/>
  <c r="S11" i="1"/>
  <c r="S107" i="1" s="1"/>
  <c r="T11" i="1"/>
  <c r="T112" i="1" s="1"/>
  <c r="Z11" i="1"/>
  <c r="AA11" i="1"/>
  <c r="AA112" i="1" s="1"/>
  <c r="AB11" i="1"/>
  <c r="AB112" i="1" s="1"/>
  <c r="AC11" i="1"/>
  <c r="AC112" i="1" s="1"/>
  <c r="AD11" i="1"/>
  <c r="AD112" i="1" s="1"/>
  <c r="AE11" i="1"/>
  <c r="AE112" i="1" s="1"/>
  <c r="AF11" i="1"/>
  <c r="AF112" i="1" s="1"/>
  <c r="AG11" i="1"/>
  <c r="AG112" i="1" s="1"/>
  <c r="Q20" i="1"/>
  <c r="Q21" i="1" s="1"/>
  <c r="Z20" i="1"/>
  <c r="AA20" i="1"/>
  <c r="AB20" i="1"/>
  <c r="AC20" i="1"/>
  <c r="AD20" i="1"/>
  <c r="AF20" i="1"/>
  <c r="AG20" i="1"/>
  <c r="C33" i="1"/>
  <c r="C36" i="1" s="1"/>
  <c r="D33" i="1"/>
  <c r="D36" i="1" s="1"/>
  <c r="E33" i="1"/>
  <c r="E114" i="1" s="1"/>
  <c r="E140" i="1" s="1"/>
  <c r="F33" i="1"/>
  <c r="G33" i="1"/>
  <c r="H33" i="1"/>
  <c r="H37" i="1" s="1"/>
  <c r="I33" i="1"/>
  <c r="J33" i="1"/>
  <c r="J114" i="1" s="1"/>
  <c r="J140" i="1" s="1"/>
  <c r="Z33" i="1"/>
  <c r="Z114" i="1" s="1"/>
  <c r="Z140" i="1" s="1"/>
  <c r="AA33" i="1"/>
  <c r="AA36" i="1" s="1"/>
  <c r="AE33" i="1"/>
  <c r="AE114" i="1" s="1"/>
  <c r="AE140" i="1" s="1"/>
  <c r="AG33" i="1"/>
  <c r="K35" i="1"/>
  <c r="K37" i="1" s="1"/>
  <c r="M35" i="1"/>
  <c r="N77" i="1" s="1"/>
  <c r="O35" i="1"/>
  <c r="O77" i="1" s="1"/>
  <c r="P35" i="1"/>
  <c r="P91" i="1" s="1"/>
  <c r="Q35" i="1"/>
  <c r="Q77" i="1" s="1"/>
  <c r="R35" i="1"/>
  <c r="R91" i="1" s="1"/>
  <c r="S35" i="1"/>
  <c r="S116" i="1" s="1"/>
  <c r="T35" i="1"/>
  <c r="U35" i="1"/>
  <c r="U91" i="1" s="1"/>
  <c r="V35" i="1"/>
  <c r="V116" i="1" s="1"/>
  <c r="W35" i="1"/>
  <c r="W116" i="1" s="1"/>
  <c r="X35" i="1"/>
  <c r="Y35" i="1"/>
  <c r="Y91" i="1" s="1"/>
  <c r="K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N37" i="1"/>
  <c r="AC38" i="1"/>
  <c r="AC42" i="1" s="1"/>
  <c r="AG38" i="1"/>
  <c r="AG41" i="1" s="1"/>
  <c r="AA41" i="1"/>
  <c r="AB41" i="1"/>
  <c r="AD41" i="1"/>
  <c r="AE41" i="1"/>
  <c r="AF41" i="1"/>
  <c r="AA42" i="1"/>
  <c r="AB42" i="1"/>
  <c r="AD42" i="1"/>
  <c r="AE42" i="1"/>
  <c r="AF42" i="1"/>
  <c r="AG48" i="1"/>
  <c r="AG50" i="1" s="1"/>
  <c r="AG49" i="1"/>
  <c r="Y94" i="1"/>
  <c r="Y147" i="1" s="1"/>
  <c r="AE55" i="1"/>
  <c r="AF55" i="1"/>
  <c r="AG55" i="1"/>
  <c r="AE56" i="1"/>
  <c r="AF56" i="1"/>
  <c r="AG56" i="1"/>
  <c r="D57" i="1"/>
  <c r="E79" i="1" s="1"/>
  <c r="Z95" i="1"/>
  <c r="Z148" i="1" s="1"/>
  <c r="AC79" i="1"/>
  <c r="AC60" i="1"/>
  <c r="AE60" i="1"/>
  <c r="AF60" i="1"/>
  <c r="AG60" i="1"/>
  <c r="AC61" i="1"/>
  <c r="AE61" i="1"/>
  <c r="AF61" i="1"/>
  <c r="AG61" i="1"/>
  <c r="C62" i="1"/>
  <c r="C86" i="1" s="1"/>
  <c r="D62" i="1"/>
  <c r="D106" i="1" s="1"/>
  <c r="D149" i="1" s="1"/>
  <c r="E62" i="1"/>
  <c r="E92" i="1" s="1"/>
  <c r="F62" i="1"/>
  <c r="F93" i="1" s="1"/>
  <c r="F146" i="1" s="1"/>
  <c r="G62" i="1"/>
  <c r="G108" i="1" s="1"/>
  <c r="G150" i="1" s="1"/>
  <c r="H62" i="1"/>
  <c r="I62" i="1"/>
  <c r="I92" i="1" s="1"/>
  <c r="J62" i="1"/>
  <c r="J106" i="1" s="1"/>
  <c r="J149" i="1" s="1"/>
  <c r="AA62" i="1"/>
  <c r="AA80" i="1" s="1"/>
  <c r="AB62" i="1"/>
  <c r="AC62" i="1"/>
  <c r="AD62" i="1"/>
  <c r="AD106" i="1" s="1"/>
  <c r="AD149" i="1" s="1"/>
  <c r="AE62" i="1"/>
  <c r="AE108" i="1" s="1"/>
  <c r="AE150" i="1" s="1"/>
  <c r="AF62" i="1"/>
  <c r="AK80" i="1" s="1"/>
  <c r="AG62" i="1"/>
  <c r="K67" i="1"/>
  <c r="K119" i="1" s="1"/>
  <c r="K142" i="1" s="1"/>
  <c r="A68" i="1"/>
  <c r="C69" i="1"/>
  <c r="D69" i="1"/>
  <c r="E69" i="1"/>
  <c r="I116" i="1" s="1"/>
  <c r="F69" i="1"/>
  <c r="G69" i="1"/>
  <c r="H69" i="1"/>
  <c r="I69" i="1"/>
  <c r="J69" i="1"/>
  <c r="O69" i="1"/>
  <c r="M72" i="1"/>
  <c r="N72" i="1"/>
  <c r="O72" i="1"/>
  <c r="P72" i="1"/>
  <c r="Q72" i="1"/>
  <c r="R72" i="1"/>
  <c r="Y72" i="1"/>
  <c r="Y85" i="1" s="1"/>
  <c r="Y110" i="1" s="1"/>
  <c r="Y124" i="1" s="1"/>
  <c r="Z72" i="1"/>
  <c r="Z85" i="1" s="1"/>
  <c r="Z110" i="1" s="1"/>
  <c r="Z124" i="1" s="1"/>
  <c r="AA72" i="1"/>
  <c r="AA85" i="1" s="1"/>
  <c r="AA110" i="1" s="1"/>
  <c r="AA124" i="1" s="1"/>
  <c r="AB72" i="1"/>
  <c r="AB85" i="1" s="1"/>
  <c r="AB110" i="1" s="1"/>
  <c r="AB124" i="1" s="1"/>
  <c r="AC72" i="1"/>
  <c r="AC85" i="1" s="1"/>
  <c r="AC110" i="1" s="1"/>
  <c r="AC124" i="1" s="1"/>
  <c r="AD72" i="1"/>
  <c r="AD85" i="1" s="1"/>
  <c r="AD110" i="1" s="1"/>
  <c r="AD124" i="1" s="1"/>
  <c r="AE72" i="1"/>
  <c r="AE85" i="1" s="1"/>
  <c r="AE110" i="1" s="1"/>
  <c r="AE124" i="1" s="1"/>
  <c r="AE139" i="1" s="1"/>
  <c r="AE144" i="1" s="1"/>
  <c r="AF72" i="1"/>
  <c r="AF85" i="1" s="1"/>
  <c r="AF110" i="1" s="1"/>
  <c r="AF124" i="1" s="1"/>
  <c r="AF139" i="1" s="1"/>
  <c r="AF144" i="1" s="1"/>
  <c r="AG72" i="1"/>
  <c r="AG85" i="1" s="1"/>
  <c r="AG110" i="1" s="1"/>
  <c r="AG124" i="1" s="1"/>
  <c r="AG139" i="1" s="1"/>
  <c r="AG144" i="1" s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AE73" i="1"/>
  <c r="AF73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R74" i="1"/>
  <c r="S74" i="1"/>
  <c r="T74" i="1"/>
  <c r="U74" i="1"/>
  <c r="V74" i="1"/>
  <c r="W74" i="1"/>
  <c r="X74" i="1"/>
  <c r="Y74" i="1"/>
  <c r="N75" i="1"/>
  <c r="O75" i="1"/>
  <c r="P75" i="1"/>
  <c r="Q75" i="1"/>
  <c r="R75" i="1"/>
  <c r="S75" i="1"/>
  <c r="T75" i="1"/>
  <c r="U75" i="1"/>
  <c r="V75" i="1"/>
  <c r="W75" i="1"/>
  <c r="X75" i="1"/>
  <c r="Y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D77" i="1"/>
  <c r="E77" i="1"/>
  <c r="F77" i="1"/>
  <c r="G77" i="1"/>
  <c r="H77" i="1"/>
  <c r="I77" i="1"/>
  <c r="J77" i="1"/>
  <c r="AA77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AF78" i="1"/>
  <c r="AG78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AF79" i="1"/>
  <c r="AG79" i="1"/>
  <c r="L80" i="1"/>
  <c r="M80" i="1"/>
  <c r="S80" i="1"/>
  <c r="T80" i="1"/>
  <c r="U80" i="1"/>
  <c r="V80" i="1"/>
  <c r="W80" i="1"/>
  <c r="X80" i="1"/>
  <c r="Y80" i="1"/>
  <c r="Z80" i="1"/>
  <c r="D81" i="1"/>
  <c r="E81" i="1"/>
  <c r="F81" i="1"/>
  <c r="G81" i="1"/>
  <c r="H81" i="1"/>
  <c r="I81" i="1"/>
  <c r="J81" i="1"/>
  <c r="K81" i="1"/>
  <c r="L81" i="1"/>
  <c r="M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D82" i="1"/>
  <c r="E82" i="1"/>
  <c r="F82" i="1"/>
  <c r="G82" i="1"/>
  <c r="H82" i="1"/>
  <c r="I82" i="1"/>
  <c r="J82" i="1"/>
  <c r="K82" i="1"/>
  <c r="L82" i="1"/>
  <c r="M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M85" i="1"/>
  <c r="M144" i="1" s="1"/>
  <c r="N85" i="1"/>
  <c r="N144" i="1" s="1"/>
  <c r="X85" i="1"/>
  <c r="X110" i="1" s="1"/>
  <c r="X124" i="1" s="1"/>
  <c r="K86" i="1"/>
  <c r="L86" i="1"/>
  <c r="M86" i="1"/>
  <c r="P86" i="1"/>
  <c r="Q86" i="1"/>
  <c r="R86" i="1"/>
  <c r="S86" i="1"/>
  <c r="T86" i="1"/>
  <c r="U86" i="1"/>
  <c r="V86" i="1"/>
  <c r="W86" i="1"/>
  <c r="X86" i="1"/>
  <c r="Y86" i="1"/>
  <c r="U87" i="1"/>
  <c r="V87" i="1"/>
  <c r="W87" i="1"/>
  <c r="X87" i="1"/>
  <c r="Y87" i="1"/>
  <c r="K88" i="1"/>
  <c r="L88" i="1"/>
  <c r="M88" i="1"/>
  <c r="P88" i="1"/>
  <c r="R88" i="1"/>
  <c r="S88" i="1"/>
  <c r="T88" i="1"/>
  <c r="U88" i="1"/>
  <c r="V88" i="1"/>
  <c r="W88" i="1"/>
  <c r="X88" i="1"/>
  <c r="Y88" i="1"/>
  <c r="K89" i="1"/>
  <c r="K145" i="1" s="1"/>
  <c r="M89" i="1"/>
  <c r="M145" i="1" s="1"/>
  <c r="P89" i="1"/>
  <c r="P145" i="1" s="1"/>
  <c r="Q89" i="1"/>
  <c r="Q145" i="1" s="1"/>
  <c r="R89" i="1"/>
  <c r="R145" i="1" s="1"/>
  <c r="S89" i="1"/>
  <c r="S145" i="1" s="1"/>
  <c r="T89" i="1"/>
  <c r="T145" i="1" s="1"/>
  <c r="U89" i="1"/>
  <c r="U145" i="1" s="1"/>
  <c r="V89" i="1"/>
  <c r="V145" i="1" s="1"/>
  <c r="W89" i="1"/>
  <c r="W145" i="1" s="1"/>
  <c r="X89" i="1"/>
  <c r="X145" i="1" s="1"/>
  <c r="Y89" i="1"/>
  <c r="Y145" i="1" s="1"/>
  <c r="C90" i="1"/>
  <c r="D90" i="1"/>
  <c r="E90" i="1"/>
  <c r="F90" i="1"/>
  <c r="G90" i="1"/>
  <c r="H90" i="1"/>
  <c r="I90" i="1"/>
  <c r="J90" i="1"/>
  <c r="K90" i="1"/>
  <c r="L90" i="1"/>
  <c r="M90" i="1"/>
  <c r="P90" i="1"/>
  <c r="Q90" i="1"/>
  <c r="R90" i="1"/>
  <c r="S90" i="1"/>
  <c r="T90" i="1"/>
  <c r="U90" i="1"/>
  <c r="V90" i="1"/>
  <c r="W90" i="1"/>
  <c r="X90" i="1"/>
  <c r="Y90" i="1"/>
  <c r="Z90" i="1"/>
  <c r="AA90" i="1"/>
  <c r="AE90" i="1"/>
  <c r="AG90" i="1"/>
  <c r="C91" i="1"/>
  <c r="D91" i="1"/>
  <c r="E91" i="1"/>
  <c r="F91" i="1"/>
  <c r="G91" i="1"/>
  <c r="H91" i="1"/>
  <c r="I91" i="1"/>
  <c r="J91" i="1"/>
  <c r="Z91" i="1"/>
  <c r="AA91" i="1"/>
  <c r="AE91" i="1"/>
  <c r="AG91" i="1"/>
  <c r="K92" i="1"/>
  <c r="L92" i="1"/>
  <c r="M92" i="1"/>
  <c r="P92" i="1"/>
  <c r="Q92" i="1"/>
  <c r="R92" i="1"/>
  <c r="S92" i="1"/>
  <c r="T92" i="1"/>
  <c r="U92" i="1"/>
  <c r="V92" i="1"/>
  <c r="W92" i="1"/>
  <c r="X92" i="1"/>
  <c r="Y92" i="1"/>
  <c r="Z92" i="1"/>
  <c r="K93" i="1"/>
  <c r="K146" i="1" s="1"/>
  <c r="L93" i="1"/>
  <c r="L146" i="1" s="1"/>
  <c r="M93" i="1"/>
  <c r="M146" i="1" s="1"/>
  <c r="P93" i="1"/>
  <c r="P146" i="1" s="1"/>
  <c r="Q93" i="1"/>
  <c r="Q146" i="1" s="1"/>
  <c r="R93" i="1"/>
  <c r="R146" i="1" s="1"/>
  <c r="S93" i="1"/>
  <c r="S146" i="1" s="1"/>
  <c r="T93" i="1"/>
  <c r="T146" i="1" s="1"/>
  <c r="U93" i="1"/>
  <c r="U146" i="1" s="1"/>
  <c r="V93" i="1"/>
  <c r="V146" i="1" s="1"/>
  <c r="W93" i="1"/>
  <c r="W146" i="1" s="1"/>
  <c r="X93" i="1"/>
  <c r="X146" i="1" s="1"/>
  <c r="Y93" i="1"/>
  <c r="Y146" i="1" s="1"/>
  <c r="Z93" i="1"/>
  <c r="Z146" i="1" s="1"/>
  <c r="K94" i="1"/>
  <c r="K147" i="1" s="1"/>
  <c r="L94" i="1"/>
  <c r="L147" i="1" s="1"/>
  <c r="M94" i="1"/>
  <c r="M147" i="1" s="1"/>
  <c r="P94" i="1"/>
  <c r="P147" i="1" s="1"/>
  <c r="Q94" i="1"/>
  <c r="Q147" i="1" s="1"/>
  <c r="R94" i="1"/>
  <c r="R147" i="1" s="1"/>
  <c r="S94" i="1"/>
  <c r="S147" i="1" s="1"/>
  <c r="T94" i="1"/>
  <c r="T147" i="1" s="1"/>
  <c r="U94" i="1"/>
  <c r="U147" i="1" s="1"/>
  <c r="V94" i="1"/>
  <c r="V147" i="1" s="1"/>
  <c r="W94" i="1"/>
  <c r="W147" i="1" s="1"/>
  <c r="X94" i="1"/>
  <c r="X147" i="1" s="1"/>
  <c r="K95" i="1"/>
  <c r="K148" i="1" s="1"/>
  <c r="L95" i="1"/>
  <c r="L148" i="1" s="1"/>
  <c r="M95" i="1"/>
  <c r="M148" i="1" s="1"/>
  <c r="P95" i="1"/>
  <c r="P148" i="1" s="1"/>
  <c r="Q95" i="1"/>
  <c r="Q148" i="1" s="1"/>
  <c r="R95" i="1"/>
  <c r="R148" i="1" s="1"/>
  <c r="S95" i="1"/>
  <c r="S148" i="1" s="1"/>
  <c r="T95" i="1"/>
  <c r="T148" i="1" s="1"/>
  <c r="U95" i="1"/>
  <c r="U148" i="1" s="1"/>
  <c r="V95" i="1"/>
  <c r="V148" i="1" s="1"/>
  <c r="W95" i="1"/>
  <c r="W148" i="1" s="1"/>
  <c r="X95" i="1"/>
  <c r="X148" i="1" s="1"/>
  <c r="C96" i="1"/>
  <c r="D96" i="1"/>
  <c r="E96" i="1"/>
  <c r="F96" i="1"/>
  <c r="G96" i="1"/>
  <c r="H96" i="1"/>
  <c r="I96" i="1"/>
  <c r="J96" i="1"/>
  <c r="K96" i="1"/>
  <c r="L96" i="1"/>
  <c r="M96" i="1"/>
  <c r="O96" i="1"/>
  <c r="P96" i="1"/>
  <c r="Q96" i="1"/>
  <c r="R96" i="1"/>
  <c r="S96" i="1"/>
  <c r="T96" i="1"/>
  <c r="U96" i="1"/>
  <c r="V96" i="1"/>
  <c r="AE96" i="1"/>
  <c r="AG96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AE105" i="1"/>
  <c r="AG105" i="1"/>
  <c r="K106" i="1"/>
  <c r="K149" i="1" s="1"/>
  <c r="L106" i="1"/>
  <c r="L149" i="1" s="1"/>
  <c r="M106" i="1"/>
  <c r="M149" i="1" s="1"/>
  <c r="P106" i="1"/>
  <c r="P149" i="1" s="1"/>
  <c r="Q106" i="1"/>
  <c r="Q149" i="1" s="1"/>
  <c r="R106" i="1"/>
  <c r="R149" i="1" s="1"/>
  <c r="S106" i="1"/>
  <c r="T106" i="1"/>
  <c r="T149" i="1" s="1"/>
  <c r="U106" i="1"/>
  <c r="U149" i="1" s="1"/>
  <c r="V106" i="1"/>
  <c r="V149" i="1" s="1"/>
  <c r="W106" i="1"/>
  <c r="W149" i="1" s="1"/>
  <c r="X106" i="1"/>
  <c r="Y106" i="1"/>
  <c r="Y149" i="1" s="1"/>
  <c r="U107" i="1"/>
  <c r="V107" i="1"/>
  <c r="W107" i="1"/>
  <c r="X107" i="1"/>
  <c r="Y107" i="1"/>
  <c r="K108" i="1"/>
  <c r="K150" i="1" s="1"/>
  <c r="L108" i="1"/>
  <c r="L150" i="1" s="1"/>
  <c r="M108" i="1"/>
  <c r="M150" i="1" s="1"/>
  <c r="R108" i="1"/>
  <c r="R150" i="1" s="1"/>
  <c r="S108" i="1"/>
  <c r="S150" i="1" s="1"/>
  <c r="T108" i="1"/>
  <c r="T150" i="1" s="1"/>
  <c r="U108" i="1"/>
  <c r="U150" i="1" s="1"/>
  <c r="V108" i="1"/>
  <c r="V150" i="1" s="1"/>
  <c r="W108" i="1"/>
  <c r="W150" i="1" s="1"/>
  <c r="X108" i="1"/>
  <c r="X150" i="1" s="1"/>
  <c r="Y108" i="1"/>
  <c r="Y150" i="1" s="1"/>
  <c r="M110" i="1"/>
  <c r="M139" i="1" s="1"/>
  <c r="N110" i="1"/>
  <c r="N139" i="1" s="1"/>
  <c r="C111" i="1"/>
  <c r="D111" i="1"/>
  <c r="E111" i="1"/>
  <c r="F111" i="1"/>
  <c r="G111" i="1"/>
  <c r="H111" i="1"/>
  <c r="I111" i="1"/>
  <c r="J111" i="1"/>
  <c r="K111" i="1"/>
  <c r="L111" i="1"/>
  <c r="M111" i="1"/>
  <c r="O111" i="1"/>
  <c r="P111" i="1"/>
  <c r="Q111" i="1"/>
  <c r="R111" i="1"/>
  <c r="S111" i="1"/>
  <c r="T111" i="1"/>
  <c r="U111" i="1"/>
  <c r="V111" i="1"/>
  <c r="W111" i="1"/>
  <c r="X111" i="1"/>
  <c r="Y111" i="1"/>
  <c r="AD111" i="1"/>
  <c r="AE111" i="1"/>
  <c r="AF111" i="1"/>
  <c r="C112" i="1"/>
  <c r="D112" i="1"/>
  <c r="E112" i="1"/>
  <c r="F112" i="1"/>
  <c r="U112" i="1"/>
  <c r="V112" i="1"/>
  <c r="W112" i="1"/>
  <c r="X112" i="1"/>
  <c r="Y112" i="1"/>
  <c r="C113" i="1"/>
  <c r="D113" i="1"/>
  <c r="E113" i="1"/>
  <c r="F113" i="1"/>
  <c r="G113" i="1"/>
  <c r="H113" i="1"/>
  <c r="I113" i="1"/>
  <c r="J113" i="1"/>
  <c r="K113" i="1"/>
  <c r="L113" i="1"/>
  <c r="M113" i="1"/>
  <c r="O113" i="1"/>
  <c r="P113" i="1"/>
  <c r="R113" i="1"/>
  <c r="S113" i="1"/>
  <c r="T113" i="1"/>
  <c r="U113" i="1"/>
  <c r="V113" i="1"/>
  <c r="W113" i="1"/>
  <c r="X113" i="1"/>
  <c r="Y113" i="1"/>
  <c r="AE113" i="1"/>
  <c r="S114" i="1"/>
  <c r="S140" i="1" s="1"/>
  <c r="T114" i="1"/>
  <c r="T140" i="1" s="1"/>
  <c r="U114" i="1"/>
  <c r="U140" i="1" s="1"/>
  <c r="V114" i="1"/>
  <c r="V140" i="1" s="1"/>
  <c r="W114" i="1"/>
  <c r="W140" i="1" s="1"/>
  <c r="X114" i="1"/>
  <c r="X140" i="1" s="1"/>
  <c r="Y114" i="1"/>
  <c r="Y140" i="1" s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E115" i="1"/>
  <c r="AG115" i="1"/>
  <c r="Z116" i="1"/>
  <c r="AA116" i="1"/>
  <c r="AE116" i="1"/>
  <c r="AG116" i="1"/>
  <c r="O117" i="1"/>
  <c r="O141" i="1" s="1"/>
  <c r="P117" i="1"/>
  <c r="P141" i="1" s="1"/>
  <c r="Q117" i="1"/>
  <c r="Q141" i="1" s="1"/>
  <c r="R117" i="1"/>
  <c r="R141" i="1" s="1"/>
  <c r="S117" i="1"/>
  <c r="S141" i="1" s="1"/>
  <c r="T117" i="1"/>
  <c r="T141" i="1" s="1"/>
  <c r="U117" i="1"/>
  <c r="U141" i="1" s="1"/>
  <c r="V117" i="1"/>
  <c r="V141" i="1" s="1"/>
  <c r="W117" i="1"/>
  <c r="W141" i="1" s="1"/>
  <c r="X117" i="1"/>
  <c r="X141" i="1" s="1"/>
  <c r="Y117" i="1"/>
  <c r="Y141" i="1" s="1"/>
  <c r="Z117" i="1"/>
  <c r="Z141" i="1" s="1"/>
  <c r="AA117" i="1"/>
  <c r="AA141" i="1" s="1"/>
  <c r="AB117" i="1"/>
  <c r="AB141" i="1" s="1"/>
  <c r="AD117" i="1"/>
  <c r="AD141" i="1" s="1"/>
  <c r="AE117" i="1"/>
  <c r="AE141" i="1" s="1"/>
  <c r="AF117" i="1"/>
  <c r="AF141" i="1" s="1"/>
  <c r="C118" i="1"/>
  <c r="D118" i="1"/>
  <c r="E118" i="1"/>
  <c r="F118" i="1"/>
  <c r="G118" i="1"/>
  <c r="H118" i="1"/>
  <c r="I118" i="1"/>
  <c r="J118" i="1"/>
  <c r="K118" i="1"/>
  <c r="O118" i="1"/>
  <c r="P118" i="1"/>
  <c r="Q118" i="1"/>
  <c r="R118" i="1"/>
  <c r="S118" i="1"/>
  <c r="T118" i="1"/>
  <c r="U118" i="1"/>
  <c r="V118" i="1"/>
  <c r="AE118" i="1"/>
  <c r="AG118" i="1"/>
  <c r="C119" i="1"/>
  <c r="C142" i="1" s="1"/>
  <c r="D119" i="1"/>
  <c r="D142" i="1" s="1"/>
  <c r="E119" i="1"/>
  <c r="E142" i="1" s="1"/>
  <c r="F119" i="1"/>
  <c r="F142" i="1" s="1"/>
  <c r="G119" i="1"/>
  <c r="G142" i="1" s="1"/>
  <c r="H119" i="1"/>
  <c r="H142" i="1" s="1"/>
  <c r="I119" i="1"/>
  <c r="I142" i="1" s="1"/>
  <c r="J119" i="1"/>
  <c r="J142" i="1" s="1"/>
  <c r="O119" i="1"/>
  <c r="O142" i="1" s="1"/>
  <c r="P119" i="1"/>
  <c r="P142" i="1" s="1"/>
  <c r="Q119" i="1"/>
  <c r="Q142" i="1" s="1"/>
  <c r="R119" i="1"/>
  <c r="R142" i="1" s="1"/>
  <c r="S119" i="1"/>
  <c r="S142" i="1" s="1"/>
  <c r="T119" i="1"/>
  <c r="T142" i="1" s="1"/>
  <c r="U119" i="1"/>
  <c r="U142" i="1" s="1"/>
  <c r="V119" i="1"/>
  <c r="V142" i="1" s="1"/>
  <c r="W119" i="1"/>
  <c r="W142" i="1" s="1"/>
  <c r="X119" i="1"/>
  <c r="X142" i="1" s="1"/>
  <c r="AE119" i="1"/>
  <c r="AE142" i="1" s="1"/>
  <c r="AF119" i="1"/>
  <c r="AF142" i="1" s="1"/>
  <c r="AG119" i="1"/>
  <c r="AG142" i="1" s="1"/>
  <c r="C120" i="1"/>
  <c r="C143" i="1" s="1"/>
  <c r="E120" i="1"/>
  <c r="E143" i="1" s="1"/>
  <c r="F120" i="1"/>
  <c r="F143" i="1" s="1"/>
  <c r="G120" i="1"/>
  <c r="G143" i="1" s="1"/>
  <c r="H120" i="1"/>
  <c r="H143" i="1" s="1"/>
  <c r="I120" i="1"/>
  <c r="I143" i="1" s="1"/>
  <c r="J120" i="1"/>
  <c r="J143" i="1" s="1"/>
  <c r="O120" i="1"/>
  <c r="O143" i="1" s="1"/>
  <c r="P120" i="1"/>
  <c r="P143" i="1" s="1"/>
  <c r="Q120" i="1"/>
  <c r="Q143" i="1" s="1"/>
  <c r="R120" i="1"/>
  <c r="R143" i="1" s="1"/>
  <c r="S120" i="1"/>
  <c r="S143" i="1" s="1"/>
  <c r="T120" i="1"/>
  <c r="T143" i="1" s="1"/>
  <c r="U120" i="1"/>
  <c r="U143" i="1" s="1"/>
  <c r="V120" i="1"/>
  <c r="V143" i="1" s="1"/>
  <c r="W120" i="1"/>
  <c r="W143" i="1" s="1"/>
  <c r="X120" i="1"/>
  <c r="X143" i="1" s="1"/>
  <c r="AC120" i="1"/>
  <c r="AC143" i="1" s="1"/>
  <c r="AE120" i="1"/>
  <c r="AE143" i="1" s="1"/>
  <c r="AF120" i="1"/>
  <c r="AF143" i="1" s="1"/>
  <c r="AG120" i="1"/>
  <c r="AG143" i="1" s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C121" i="1"/>
  <c r="AE121" i="1"/>
  <c r="AF121" i="1"/>
  <c r="AG121" i="1"/>
  <c r="M124" i="1"/>
  <c r="N124" i="1"/>
  <c r="L130" i="1"/>
  <c r="L134" i="1" s="1"/>
  <c r="M130" i="1"/>
  <c r="M137" i="1" s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K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K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C139" i="1"/>
  <c r="D139" i="1"/>
  <c r="E139" i="1"/>
  <c r="F139" i="1"/>
  <c r="G139" i="1"/>
  <c r="H139" i="1"/>
  <c r="I139" i="1"/>
  <c r="J139" i="1"/>
  <c r="K139" i="1"/>
  <c r="L139" i="1"/>
  <c r="C144" i="1"/>
  <c r="D144" i="1"/>
  <c r="E144" i="1"/>
  <c r="F144" i="1"/>
  <c r="G144" i="1"/>
  <c r="H144" i="1"/>
  <c r="I144" i="1"/>
  <c r="J144" i="1"/>
  <c r="K144" i="1"/>
  <c r="L144" i="1"/>
  <c r="W152" i="1"/>
  <c r="AA152" i="1"/>
  <c r="W153" i="1"/>
  <c r="AA153" i="1"/>
  <c r="N21" i="27"/>
  <c r="P21" i="27"/>
  <c r="AJ115" i="1"/>
  <c r="AJ90" i="1"/>
  <c r="P81" i="1"/>
  <c r="N90" i="1"/>
  <c r="Z118" i="1"/>
  <c r="AG76" i="1"/>
  <c r="AF90" i="1"/>
  <c r="AF115" i="1"/>
  <c r="O47" i="9"/>
  <c r="N91" i="1"/>
  <c r="P82" i="1"/>
  <c r="N82" i="1"/>
  <c r="Z96" i="1"/>
  <c r="AC76" i="1"/>
  <c r="M21" i="27"/>
  <c r="AB76" i="1"/>
  <c r="AB115" i="1"/>
  <c r="O20" i="9"/>
  <c r="P20" i="9"/>
  <c r="R82" i="1"/>
  <c r="AC105" i="1"/>
  <c r="J21" i="27"/>
  <c r="Z105" i="1"/>
  <c r="O82" i="1"/>
  <c r="AB121" i="1"/>
  <c r="Y96" i="1"/>
  <c r="AD118" i="1"/>
  <c r="AA105" i="1"/>
  <c r="N47" i="9"/>
  <c r="AC115" i="1"/>
  <c r="AJ77" i="1"/>
  <c r="AJ116" i="1"/>
  <c r="AD76" i="1"/>
  <c r="AC118" i="1"/>
  <c r="AC96" i="1"/>
  <c r="I19" i="10"/>
  <c r="AE76" i="1"/>
  <c r="N44" i="9"/>
  <c r="M47" i="9"/>
  <c r="J19" i="10"/>
  <c r="AD115" i="1"/>
  <c r="AD90" i="1"/>
  <c r="AF96" i="1"/>
  <c r="AB96" i="1"/>
  <c r="N95" i="1"/>
  <c r="N148" i="1" s="1"/>
  <c r="L21" i="27"/>
  <c r="AJ91" i="1"/>
  <c r="Y119" i="1"/>
  <c r="Y142" i="1" s="1"/>
  <c r="N81" i="1"/>
  <c r="R81" i="1"/>
  <c r="Q81" i="1"/>
  <c r="M12" i="6"/>
  <c r="M17" i="6"/>
  <c r="M18" i="6"/>
  <c r="Y95" i="1"/>
  <c r="Y148" i="1" s="1"/>
  <c r="Y79" i="1"/>
  <c r="M12" i="9"/>
  <c r="M83" i="47"/>
  <c r="M20" i="9"/>
  <c r="AB60" i="1"/>
  <c r="Y78" i="1"/>
  <c r="AB61" i="1"/>
  <c r="AB120" i="1"/>
  <c r="AB143" i="1" s="1"/>
  <c r="W6" i="9"/>
  <c r="M17" i="9"/>
  <c r="M18" i="9" s="1"/>
  <c r="M10" i="6"/>
  <c r="W7" i="9"/>
  <c r="W8" i="9"/>
  <c r="O90" i="1"/>
  <c r="O81" i="1"/>
  <c r="X105" i="1"/>
  <c r="Z120" i="1"/>
  <c r="Z143" i="1" s="1"/>
  <c r="W105" i="1"/>
  <c r="AJ4" i="1"/>
  <c r="AB90" i="1"/>
  <c r="Y120" i="1"/>
  <c r="Y143" i="1" s="1"/>
  <c r="Z79" i="1"/>
  <c r="W43" i="9"/>
  <c r="M44" i="9"/>
  <c r="K21" i="27"/>
  <c r="Q80" i="1"/>
  <c r="N130" i="1"/>
  <c r="N134" i="1" s="1"/>
  <c r="N94" i="1"/>
  <c r="N147" i="1" s="1"/>
  <c r="N106" i="1"/>
  <c r="N149" i="1" s="1"/>
  <c r="AE79" i="1"/>
  <c r="AF118" i="1"/>
  <c r="O12" i="9"/>
  <c r="AA118" i="1"/>
  <c r="AA96" i="1"/>
  <c r="P108" i="1"/>
  <c r="P150" i="1" s="1"/>
  <c r="O108" i="1"/>
  <c r="O150" i="1" s="1"/>
  <c r="O106" i="1"/>
  <c r="O149" i="1" s="1"/>
  <c r="O88" i="1"/>
  <c r="O95" i="1"/>
  <c r="O148" i="1" s="1"/>
  <c r="O86" i="1"/>
  <c r="O93" i="1"/>
  <c r="O146" i="1" s="1"/>
  <c r="O89" i="1"/>
  <c r="O145" i="1" s="1"/>
  <c r="O92" i="1"/>
  <c r="O94" i="1"/>
  <c r="O147" i="1" s="1"/>
  <c r="M60" i="47"/>
  <c r="AD105" i="1"/>
  <c r="AD96" i="1"/>
  <c r="Y105" i="1"/>
  <c r="Y118" i="1"/>
  <c r="AC55" i="1"/>
  <c r="AC56" i="1"/>
  <c r="AC119" i="1"/>
  <c r="AC142" i="1" s="1"/>
  <c r="X118" i="1"/>
  <c r="AB105" i="1"/>
  <c r="AB118" i="1"/>
  <c r="AF105" i="1"/>
  <c r="M65" i="47"/>
  <c r="X96" i="1"/>
  <c r="N88" i="1"/>
  <c r="P80" i="1"/>
  <c r="N92" i="1"/>
  <c r="N93" i="1"/>
  <c r="N146" i="1" s="1"/>
  <c r="N108" i="1"/>
  <c r="N150" i="1" s="1"/>
  <c r="O80" i="1"/>
  <c r="R80" i="1"/>
  <c r="N89" i="1"/>
  <c r="N145" i="1" s="1"/>
  <c r="N80" i="1"/>
  <c r="N86" i="1"/>
  <c r="N20" i="9"/>
  <c r="N12" i="9"/>
  <c r="M19" i="10"/>
  <c r="M16" i="6"/>
  <c r="O5" i="6"/>
  <c r="N7" i="6"/>
  <c r="N6" i="6"/>
  <c r="N8" i="6"/>
  <c r="N42" i="2"/>
  <c r="AA56" i="1"/>
  <c r="M62" i="47"/>
  <c r="AD77" i="1"/>
  <c r="N41" i="6"/>
  <c r="M44" i="6"/>
  <c r="Z119" i="1"/>
  <c r="Z142" i="1" s="1"/>
  <c r="AA60" i="1"/>
  <c r="AB79" i="1"/>
  <c r="AA61" i="1"/>
  <c r="AA79" i="1"/>
  <c r="AD60" i="1"/>
  <c r="AD61" i="1"/>
  <c r="AD79" i="1"/>
  <c r="AD120" i="1"/>
  <c r="AD143" i="1" s="1"/>
  <c r="E56" i="34"/>
  <c r="I19" i="47"/>
  <c r="K6" i="47"/>
  <c r="M67" i="47"/>
  <c r="AD33" i="1"/>
  <c r="AD36" i="1" s="1"/>
  <c r="AE77" i="1"/>
  <c r="AD91" i="1"/>
  <c r="AD116" i="1"/>
  <c r="Z78" i="1"/>
  <c r="AA78" i="1"/>
  <c r="Z94" i="1"/>
  <c r="Z147" i="1" s="1"/>
  <c r="AB119" i="1"/>
  <c r="AB142" i="1" s="1"/>
  <c r="AB78" i="1"/>
  <c r="AB56" i="1"/>
  <c r="AC78" i="1"/>
  <c r="AC91" i="1"/>
  <c r="AC33" i="1"/>
  <c r="AC116" i="1"/>
  <c r="AD56" i="1"/>
  <c r="AD119" i="1"/>
  <c r="AD142" i="1" s="1"/>
  <c r="AE78" i="1"/>
  <c r="E55" i="34"/>
  <c r="E16" i="34"/>
  <c r="M70" i="47"/>
  <c r="AJ76" i="1"/>
  <c r="AJ33" i="1"/>
  <c r="AJ20" i="1"/>
  <c r="M72" i="47"/>
  <c r="M78" i="47"/>
  <c r="M77" i="47"/>
  <c r="AJ107" i="1"/>
  <c r="K4" i="47"/>
  <c r="L33" i="1"/>
  <c r="L36" i="1" s="1"/>
  <c r="L91" i="1"/>
  <c r="AB91" i="1"/>
  <c r="AB116" i="1"/>
  <c r="AC77" i="1"/>
  <c r="AB77" i="1"/>
  <c r="AB33" i="1"/>
  <c r="AB36" i="1" s="1"/>
  <c r="AD55" i="1"/>
  <c r="AB55" i="1"/>
  <c r="AA120" i="1"/>
  <c r="AA143" i="1" s="1"/>
  <c r="AD78" i="1"/>
  <c r="I11" i="47"/>
  <c r="AA55" i="1"/>
  <c r="AA119" i="1"/>
  <c r="AA142" i="1" s="1"/>
  <c r="O21" i="27"/>
  <c r="E42" i="34"/>
  <c r="AF33" i="1"/>
  <c r="AF37" i="1" s="1"/>
  <c r="AG77" i="1"/>
  <c r="AF77" i="1"/>
  <c r="AF116" i="1"/>
  <c r="AF91" i="1"/>
  <c r="AD121" i="1"/>
  <c r="E3" i="34"/>
  <c r="E28" i="34"/>
  <c r="M58" i="47"/>
  <c r="M76" i="47"/>
  <c r="I15" i="47"/>
  <c r="M63" i="47"/>
  <c r="E5" i="34"/>
  <c r="E30" i="34"/>
  <c r="M61" i="47"/>
  <c r="K5" i="47"/>
  <c r="M66" i="47"/>
  <c r="E29" i="34"/>
  <c r="E48" i="9" l="1"/>
  <c r="L15" i="2"/>
  <c r="AJ36" i="1"/>
  <c r="AJ37" i="1"/>
  <c r="L4" i="2"/>
  <c r="P47" i="2"/>
  <c r="K19" i="10"/>
  <c r="AJ73" i="1"/>
  <c r="AG92" i="1"/>
  <c r="AJ93" i="1"/>
  <c r="AJ146" i="1" s="1"/>
  <c r="Z108" i="1"/>
  <c r="Z150" i="1" s="1"/>
  <c r="Z21" i="1"/>
  <c r="AG113" i="1"/>
  <c r="AG21" i="1"/>
  <c r="AF74" i="1"/>
  <c r="AF21" i="1"/>
  <c r="AE21" i="1"/>
  <c r="AD21" i="1"/>
  <c r="AC21" i="1"/>
  <c r="AB113" i="1"/>
  <c r="AB21" i="1"/>
  <c r="AJ88" i="1"/>
  <c r="AJ21" i="1"/>
  <c r="AA113" i="1"/>
  <c r="AA21" i="1"/>
  <c r="E85" i="2"/>
  <c r="T15" i="2"/>
  <c r="F49" i="9"/>
  <c r="I49" i="9"/>
  <c r="L44" i="6"/>
  <c r="Q40" i="2"/>
  <c r="Q34" i="2"/>
  <c r="AJ117" i="1"/>
  <c r="AJ141" i="1" s="1"/>
  <c r="S20" i="2"/>
  <c r="S15" i="2" s="1"/>
  <c r="F51" i="9"/>
  <c r="F84" i="2"/>
  <c r="J48" i="9"/>
  <c r="C10" i="5"/>
  <c r="F48" i="9"/>
  <c r="J50" i="9"/>
  <c r="J51" i="9"/>
  <c r="F50" i="9"/>
  <c r="J52" i="9"/>
  <c r="P51" i="2"/>
  <c r="AJ134" i="1"/>
  <c r="E84" i="2"/>
  <c r="F283" i="4"/>
  <c r="F88" i="2"/>
  <c r="M229" i="4"/>
  <c r="M226" i="4"/>
  <c r="M228" i="4"/>
  <c r="M225" i="4"/>
  <c r="U15" i="2"/>
  <c r="R283" i="4"/>
  <c r="F52" i="9"/>
  <c r="P283" i="4"/>
  <c r="T283" i="4"/>
  <c r="E88" i="2"/>
  <c r="I50" i="9"/>
  <c r="I51" i="9"/>
  <c r="C4" i="2"/>
  <c r="C25" i="2" s="1"/>
  <c r="I48" i="9"/>
  <c r="AB11" i="2"/>
  <c r="E86" i="2"/>
  <c r="AB12" i="2"/>
  <c r="L48" i="2"/>
  <c r="P48" i="2" s="1"/>
  <c r="R112" i="1"/>
  <c r="AA5" i="2"/>
  <c r="Q35" i="2"/>
  <c r="E82" i="2"/>
  <c r="J283" i="4"/>
  <c r="H283" i="4"/>
  <c r="D283" i="4"/>
  <c r="L77" i="1"/>
  <c r="D87" i="1"/>
  <c r="F15" i="2"/>
  <c r="P52" i="2"/>
  <c r="G94" i="1"/>
  <c r="G147" i="1" s="1"/>
  <c r="AJ80" i="1"/>
  <c r="AE37" i="1"/>
  <c r="F92" i="2"/>
  <c r="Q39" i="2"/>
  <c r="Q33" i="2"/>
  <c r="L32" i="2"/>
  <c r="P32" i="2" s="1"/>
  <c r="AB7" i="2"/>
  <c r="AB5" i="2"/>
  <c r="K77" i="1"/>
  <c r="K91" i="1"/>
  <c r="AG95" i="1"/>
  <c r="AG148" i="1" s="1"/>
  <c r="R107" i="1"/>
  <c r="U37" i="1"/>
  <c r="L7" i="10"/>
  <c r="L16" i="10" s="1"/>
  <c r="Y20" i="2"/>
  <c r="Y15" i="2" s="1"/>
  <c r="C94" i="1"/>
  <c r="C147" i="1" s="1"/>
  <c r="V91" i="1"/>
  <c r="F116" i="1"/>
  <c r="AD80" i="1"/>
  <c r="O87" i="1"/>
  <c r="G130" i="1"/>
  <c r="G137" i="1" s="1"/>
  <c r="AE86" i="1"/>
  <c r="AE94" i="1"/>
  <c r="AE147" i="1" s="1"/>
  <c r="D79" i="1"/>
  <c r="AE89" i="1"/>
  <c r="AE145" i="1" s="1"/>
  <c r="O91" i="1"/>
  <c r="D92" i="1"/>
  <c r="L107" i="1"/>
  <c r="AC73" i="1"/>
  <c r="AC87" i="1"/>
  <c r="W37" i="1"/>
  <c r="G92" i="1"/>
  <c r="AE95" i="1"/>
  <c r="AE148" i="1" s="1"/>
  <c r="D120" i="1"/>
  <c r="D143" i="1" s="1"/>
  <c r="AE36" i="1"/>
  <c r="AA93" i="1"/>
  <c r="AA146" i="1" s="1"/>
  <c r="AA92" i="1"/>
  <c r="D108" i="1"/>
  <c r="D150" i="1" s="1"/>
  <c r="D86" i="1"/>
  <c r="O37" i="1"/>
  <c r="G95" i="1"/>
  <c r="G148" i="1" s="1"/>
  <c r="G86" i="1"/>
  <c r="AE80" i="1"/>
  <c r="AG42" i="1"/>
  <c r="C93" i="2"/>
  <c r="U4" i="2"/>
  <c r="O283" i="4"/>
  <c r="Q283" i="4"/>
  <c r="E268" i="4"/>
  <c r="C268" i="4"/>
  <c r="J9" i="7"/>
  <c r="AJ106" i="1"/>
  <c r="AJ149" i="1" s="1"/>
  <c r="D116" i="1"/>
  <c r="AA114" i="1"/>
  <c r="AA140" i="1" s="1"/>
  <c r="K80" i="1"/>
  <c r="G4" i="2"/>
  <c r="Q4" i="2"/>
  <c r="Q20" i="2"/>
  <c r="Q15" i="2" s="1"/>
  <c r="F49" i="6"/>
  <c r="L12" i="6"/>
  <c r="G15" i="2"/>
  <c r="AB111" i="1"/>
  <c r="K15" i="6"/>
  <c r="K16" i="6" s="1"/>
  <c r="N137" i="1"/>
  <c r="AJ86" i="1"/>
  <c r="AJ111" i="1"/>
  <c r="M37" i="1"/>
  <c r="J116" i="1"/>
  <c r="Z4" i="2"/>
  <c r="K13" i="10"/>
  <c r="Q53" i="2"/>
  <c r="C88" i="1"/>
  <c r="AD93" i="1"/>
  <c r="AD146" i="1" s="1"/>
  <c r="P49" i="2"/>
  <c r="F46" i="6"/>
  <c r="F45" i="6"/>
  <c r="AF16" i="1"/>
  <c r="K18" i="6"/>
  <c r="K17" i="6"/>
  <c r="AJ5" i="1"/>
  <c r="S87" i="1"/>
  <c r="C89" i="1"/>
  <c r="C145" i="1" s="1"/>
  <c r="F47" i="6"/>
  <c r="X77" i="1"/>
  <c r="T77" i="1"/>
  <c r="J75" i="1"/>
  <c r="AA94" i="1"/>
  <c r="AA147" i="1" s="1"/>
  <c r="W91" i="1"/>
  <c r="G88" i="1"/>
  <c r="G93" i="1"/>
  <c r="G146" i="1" s="1"/>
  <c r="AE106" i="1"/>
  <c r="AE149" i="1" s="1"/>
  <c r="AE130" i="1"/>
  <c r="AE88" i="1"/>
  <c r="D95" i="1"/>
  <c r="D148" i="1" s="1"/>
  <c r="AA107" i="1"/>
  <c r="S91" i="1"/>
  <c r="AG117" i="1"/>
  <c r="AG141" i="1" s="1"/>
  <c r="T87" i="1"/>
  <c r="AA108" i="1"/>
  <c r="AA150" i="1" s="1"/>
  <c r="T107" i="1"/>
  <c r="D88" i="1"/>
  <c r="AC5" i="1"/>
  <c r="AC111" i="1"/>
  <c r="AA95" i="1"/>
  <c r="AA148" i="1" s="1"/>
  <c r="F86" i="2"/>
  <c r="G106" i="1"/>
  <c r="G149" i="1" s="1"/>
  <c r="AE92" i="1"/>
  <c r="AE107" i="1"/>
  <c r="AE93" i="1"/>
  <c r="AE146" i="1" s="1"/>
  <c r="P37" i="1"/>
  <c r="D80" i="1"/>
  <c r="D93" i="1"/>
  <c r="D146" i="1" s="1"/>
  <c r="D94" i="1"/>
  <c r="D147" i="1" s="1"/>
  <c r="AD5" i="1"/>
  <c r="P112" i="1"/>
  <c r="P87" i="1"/>
  <c r="AG89" i="1"/>
  <c r="AG145" i="1" s="1"/>
  <c r="AD94" i="1"/>
  <c r="AD147" i="1" s="1"/>
  <c r="E116" i="1"/>
  <c r="AG74" i="1"/>
  <c r="G87" i="1"/>
  <c r="M91" i="1"/>
  <c r="J130" i="1"/>
  <c r="S112" i="1"/>
  <c r="V77" i="1"/>
  <c r="C87" i="1"/>
  <c r="AD86" i="1"/>
  <c r="E92" i="2"/>
  <c r="J92" i="1"/>
  <c r="J95" i="1"/>
  <c r="J148" i="1" s="1"/>
  <c r="J88" i="1"/>
  <c r="J93" i="1"/>
  <c r="J146" i="1" s="1"/>
  <c r="R116" i="1"/>
  <c r="O107" i="1"/>
  <c r="K69" i="1"/>
  <c r="H114" i="1"/>
  <c r="H140" i="1" s="1"/>
  <c r="R37" i="1"/>
  <c r="AF113" i="1"/>
  <c r="V37" i="1"/>
  <c r="AA37" i="1"/>
  <c r="C93" i="1"/>
  <c r="C146" i="1" s="1"/>
  <c r="J86" i="1"/>
  <c r="G116" i="1"/>
  <c r="AC41" i="1"/>
  <c r="K120" i="1"/>
  <c r="K143" i="1" s="1"/>
  <c r="L67" i="1"/>
  <c r="L112" i="1" s="1"/>
  <c r="D114" i="1"/>
  <c r="D140" i="1" s="1"/>
  <c r="AB106" i="1"/>
  <c r="AB149" i="1" s="1"/>
  <c r="J89" i="1"/>
  <c r="J145" i="1" s="1"/>
  <c r="K116" i="1"/>
  <c r="AD92" i="1"/>
  <c r="M77" i="1"/>
  <c r="AD95" i="1"/>
  <c r="AD148" i="1" s="1"/>
  <c r="H116" i="1"/>
  <c r="C116" i="1"/>
  <c r="W77" i="1"/>
  <c r="R77" i="1"/>
  <c r="AA89" i="1"/>
  <c r="AA145" i="1" s="1"/>
  <c r="S77" i="1"/>
  <c r="H36" i="1"/>
  <c r="C92" i="1"/>
  <c r="C106" i="1"/>
  <c r="C149" i="1" s="1"/>
  <c r="AA88" i="1"/>
  <c r="C108" i="1"/>
  <c r="C150" i="1" s="1"/>
  <c r="C95" i="1"/>
  <c r="C148" i="1" s="1"/>
  <c r="J108" i="1"/>
  <c r="J150" i="1" s="1"/>
  <c r="J94" i="1"/>
  <c r="J147" i="1" s="1"/>
  <c r="AB74" i="1"/>
  <c r="S37" i="1"/>
  <c r="K114" i="1"/>
  <c r="K140" i="1" s="1"/>
  <c r="D89" i="1"/>
  <c r="D145" i="1" s="1"/>
  <c r="D37" i="1"/>
  <c r="AC117" i="1"/>
  <c r="AC141" i="1" s="1"/>
  <c r="F82" i="2"/>
  <c r="P77" i="1"/>
  <c r="E94" i="1"/>
  <c r="E147" i="1" s="1"/>
  <c r="Y77" i="1"/>
  <c r="AE87" i="1"/>
  <c r="Q41" i="2"/>
  <c r="Q37" i="2"/>
  <c r="AB10" i="2"/>
  <c r="K14" i="9"/>
  <c r="K17" i="9"/>
  <c r="K18" i="9" s="1"/>
  <c r="L14" i="9"/>
  <c r="K20" i="9"/>
  <c r="S149" i="1"/>
  <c r="R6" i="2"/>
  <c r="R4" i="2" s="1"/>
  <c r="D4" i="2"/>
  <c r="D25" i="2" s="1"/>
  <c r="S283" i="4"/>
  <c r="K283" i="4"/>
  <c r="C283" i="4"/>
  <c r="C286" i="4" s="1"/>
  <c r="D291" i="4" s="1"/>
  <c r="C13" i="5"/>
  <c r="C7" i="5"/>
  <c r="C9" i="5"/>
  <c r="C14" i="5"/>
  <c r="C8" i="5"/>
  <c r="C12" i="5"/>
  <c r="C4" i="5"/>
  <c r="K47" i="9"/>
  <c r="K44" i="9"/>
  <c r="L47" i="9"/>
  <c r="AF87" i="1"/>
  <c r="AF88" i="1"/>
  <c r="AF86" i="1"/>
  <c r="AJ112" i="1"/>
  <c r="K75" i="1"/>
  <c r="L137" i="1"/>
  <c r="K19" i="9"/>
  <c r="G42" i="2"/>
  <c r="G43" i="2" s="1"/>
  <c r="Q31" i="2"/>
  <c r="E4" i="2"/>
  <c r="E25" i="2" s="1"/>
  <c r="N283" i="4"/>
  <c r="AC37" i="1"/>
  <c r="AC89" i="1"/>
  <c r="AC145" i="1" s="1"/>
  <c r="AG93" i="1"/>
  <c r="AG146" i="1" s="1"/>
  <c r="AG94" i="1"/>
  <c r="AG147" i="1" s="1"/>
  <c r="AG108" i="1"/>
  <c r="AG150" i="1" s="1"/>
  <c r="AG107" i="1"/>
  <c r="AC86" i="1"/>
  <c r="AC107" i="1"/>
  <c r="F92" i="1"/>
  <c r="F94" i="1"/>
  <c r="F147" i="1" s="1"/>
  <c r="U77" i="1"/>
  <c r="U116" i="1"/>
  <c r="Z36" i="1"/>
  <c r="Z37" i="1"/>
  <c r="Z89" i="1"/>
  <c r="Z145" i="1" s="1"/>
  <c r="Z75" i="1"/>
  <c r="G36" i="1"/>
  <c r="G89" i="1"/>
  <c r="G145" i="1" s="1"/>
  <c r="AE74" i="1"/>
  <c r="AD113" i="1"/>
  <c r="AD108" i="1"/>
  <c r="AD150" i="1" s="1"/>
  <c r="Z74" i="1"/>
  <c r="AA74" i="1"/>
  <c r="J87" i="1"/>
  <c r="J112" i="1"/>
  <c r="AA9" i="1"/>
  <c r="AA106" i="1"/>
  <c r="AA149" i="1" s="1"/>
  <c r="AA86" i="1"/>
  <c r="I106" i="1"/>
  <c r="I149" i="1" s="1"/>
  <c r="AF95" i="1"/>
  <c r="AF148" i="1" s="1"/>
  <c r="AF130" i="1"/>
  <c r="AF93" i="1"/>
  <c r="AF146" i="1" s="1"/>
  <c r="AF107" i="1"/>
  <c r="AF94" i="1"/>
  <c r="AF147" i="1" s="1"/>
  <c r="E106" i="1"/>
  <c r="E149" i="1" s="1"/>
  <c r="E87" i="1"/>
  <c r="E130" i="1"/>
  <c r="E80" i="1"/>
  <c r="E108" i="1"/>
  <c r="E150" i="1" s="1"/>
  <c r="E95" i="1"/>
  <c r="E148" i="1" s="1"/>
  <c r="E86" i="1"/>
  <c r="E93" i="1"/>
  <c r="E146" i="1" s="1"/>
  <c r="X91" i="1"/>
  <c r="X116" i="1"/>
  <c r="T116" i="1"/>
  <c r="T91" i="1"/>
  <c r="AG37" i="1"/>
  <c r="AG36" i="1"/>
  <c r="F37" i="1"/>
  <c r="F114" i="1"/>
  <c r="F140" i="1" s="1"/>
  <c r="F89" i="1"/>
  <c r="F145" i="1" s="1"/>
  <c r="F36" i="1"/>
  <c r="J36" i="1"/>
  <c r="N107" i="1"/>
  <c r="AC94" i="1"/>
  <c r="AC147" i="1" s="1"/>
  <c r="AB80" i="1"/>
  <c r="G80" i="1"/>
  <c r="M134" i="1"/>
  <c r="AF108" i="1"/>
  <c r="AF150" i="1" s="1"/>
  <c r="Q116" i="1"/>
  <c r="P116" i="1"/>
  <c r="AG80" i="1"/>
  <c r="T37" i="1"/>
  <c r="AA87" i="1"/>
  <c r="AG114" i="1"/>
  <c r="AG140" i="1" s="1"/>
  <c r="G37" i="1"/>
  <c r="AA111" i="1"/>
  <c r="J107" i="1"/>
  <c r="AF106" i="1"/>
  <c r="AF149" i="1" s="1"/>
  <c r="H75" i="1"/>
  <c r="F106" i="1"/>
  <c r="F149" i="1" s="1"/>
  <c r="AC92" i="1"/>
  <c r="J37" i="1"/>
  <c r="O134" i="1"/>
  <c r="AB73" i="1"/>
  <c r="AG87" i="1"/>
  <c r="AG88" i="1"/>
  <c r="AG130" i="1"/>
  <c r="AA75" i="1"/>
  <c r="AA5" i="1"/>
  <c r="AD88" i="1"/>
  <c r="G114" i="1"/>
  <c r="G140" i="1" s="1"/>
  <c r="G75" i="1"/>
  <c r="AF92" i="1"/>
  <c r="X149" i="1"/>
  <c r="E88" i="1"/>
  <c r="X37" i="1"/>
  <c r="D75" i="1"/>
  <c r="Y116" i="1"/>
  <c r="D73" i="2"/>
  <c r="D90" i="2" s="1"/>
  <c r="D93" i="2" s="1"/>
  <c r="P56" i="2"/>
  <c r="I4" i="2"/>
  <c r="S6" i="2"/>
  <c r="S4" i="2" s="1"/>
  <c r="AB6" i="2"/>
  <c r="G232" i="4"/>
  <c r="G233" i="4" s="1"/>
  <c r="C76" i="2"/>
  <c r="X20" i="2"/>
  <c r="X15" i="2" s="1"/>
  <c r="P37" i="2"/>
  <c r="AC114" i="1"/>
  <c r="AC140" i="1" s="1"/>
  <c r="E48" i="6"/>
  <c r="F85" i="2"/>
  <c r="Q55" i="2"/>
  <c r="P55" i="2"/>
  <c r="W20" i="2"/>
  <c r="W15" i="2" s="1"/>
  <c r="I15" i="2"/>
  <c r="X7" i="2"/>
  <c r="AA7" i="2" s="1"/>
  <c r="J4" i="2"/>
  <c r="J25" i="2" s="1"/>
  <c r="V6" i="2"/>
  <c r="V4" i="2" s="1"/>
  <c r="H4" i="2"/>
  <c r="M283" i="4"/>
  <c r="I283" i="4"/>
  <c r="E283" i="4"/>
  <c r="G283" i="4"/>
  <c r="AB9" i="2"/>
  <c r="AJ87" i="1"/>
  <c r="AE75" i="1"/>
  <c r="AB5" i="1"/>
  <c r="F108" i="1"/>
  <c r="F150" i="1" s="1"/>
  <c r="F87" i="1"/>
  <c r="AF36" i="1"/>
  <c r="AD89" i="1"/>
  <c r="AD145" i="1" s="1"/>
  <c r="AD75" i="1"/>
  <c r="E46" i="6"/>
  <c r="AC80" i="1"/>
  <c r="AC95" i="1"/>
  <c r="AC148" i="1" s="1"/>
  <c r="AC106" i="1"/>
  <c r="AC149" i="1" s="1"/>
  <c r="AC93" i="1"/>
  <c r="AC146" i="1" s="1"/>
  <c r="I88" i="1"/>
  <c r="I94" i="1"/>
  <c r="I147" i="1" s="1"/>
  <c r="I86" i="1"/>
  <c r="I93" i="1"/>
  <c r="I146" i="1" s="1"/>
  <c r="I108" i="1"/>
  <c r="I150" i="1" s="1"/>
  <c r="J80" i="1"/>
  <c r="F95" i="1"/>
  <c r="F148" i="1" s="1"/>
  <c r="F86" i="1"/>
  <c r="F130" i="1"/>
  <c r="F88" i="1"/>
  <c r="F80" i="1"/>
  <c r="Z77" i="1"/>
  <c r="Y37" i="1"/>
  <c r="Q37" i="1"/>
  <c r="Q91" i="1"/>
  <c r="C114" i="1"/>
  <c r="C140" i="1" s="1"/>
  <c r="C37" i="1"/>
  <c r="Z113" i="1"/>
  <c r="Z88" i="1"/>
  <c r="E52" i="9"/>
  <c r="E51" i="9"/>
  <c r="E50" i="9"/>
  <c r="E91" i="2"/>
  <c r="F91" i="2"/>
  <c r="AC36" i="1"/>
  <c r="G58" i="2"/>
  <c r="G59" i="2" s="1"/>
  <c r="D268" i="4"/>
  <c r="AB21" i="2"/>
  <c r="AA10" i="2"/>
  <c r="F89" i="2"/>
  <c r="E89" i="2"/>
  <c r="Q50" i="2"/>
  <c r="P50" i="2"/>
  <c r="AG106" i="1"/>
  <c r="AG149" i="1" s="1"/>
  <c r="AF75" i="1"/>
  <c r="AJ75" i="1"/>
  <c r="AJ114" i="1"/>
  <c r="AJ140" i="1" s="1"/>
  <c r="AJ89" i="1"/>
  <c r="AJ145" i="1" s="1"/>
  <c r="AB37" i="1"/>
  <c r="AC75" i="1"/>
  <c r="AB114" i="1"/>
  <c r="AB140" i="1" s="1"/>
  <c r="AB89" i="1"/>
  <c r="AB145" i="1" s="1"/>
  <c r="AB75" i="1"/>
  <c r="L37" i="1"/>
  <c r="L75" i="1"/>
  <c r="L89" i="1"/>
  <c r="L145" i="1" s="1"/>
  <c r="M75" i="1"/>
  <c r="H92" i="1"/>
  <c r="H108" i="1"/>
  <c r="H150" i="1" s="1"/>
  <c r="H87" i="1"/>
  <c r="H86" i="1"/>
  <c r="H130" i="1"/>
  <c r="H106" i="1"/>
  <c r="H149" i="1" s="1"/>
  <c r="H89" i="1"/>
  <c r="H145" i="1" s="1"/>
  <c r="H80" i="1"/>
  <c r="I36" i="1"/>
  <c r="I37" i="1"/>
  <c r="Q108" i="1"/>
  <c r="Q150" i="1" s="1"/>
  <c r="Q113" i="1"/>
  <c r="Q88" i="1"/>
  <c r="Q74" i="1"/>
  <c r="Z107" i="1"/>
  <c r="Z112" i="1"/>
  <c r="I87" i="1"/>
  <c r="I112" i="1"/>
  <c r="AA73" i="1"/>
  <c r="Z73" i="1"/>
  <c r="Z111" i="1"/>
  <c r="Z5" i="1"/>
  <c r="E87" i="2"/>
  <c r="F87" i="2"/>
  <c r="Q36" i="2"/>
  <c r="P36" i="2"/>
  <c r="H15" i="2"/>
  <c r="V20" i="2"/>
  <c r="AA21" i="2"/>
  <c r="AA12" i="2"/>
  <c r="F9" i="7"/>
  <c r="E9" i="7"/>
  <c r="L9" i="7"/>
  <c r="I9" i="7"/>
  <c r="H9" i="7"/>
  <c r="K9" i="7"/>
  <c r="AD87" i="1"/>
  <c r="T4" i="2"/>
  <c r="AD114" i="1"/>
  <c r="AD140" i="1" s="1"/>
  <c r="AC9" i="2"/>
  <c r="Z106" i="1"/>
  <c r="Z149" i="1" s="1"/>
  <c r="P57" i="2"/>
  <c r="I80" i="1"/>
  <c r="H93" i="1"/>
  <c r="H146" i="1" s="1"/>
  <c r="I107" i="1"/>
  <c r="G9" i="7"/>
  <c r="F4" i="2"/>
  <c r="R20" i="2"/>
  <c r="AB87" i="1"/>
  <c r="AB92" i="1"/>
  <c r="AB108" i="1"/>
  <c r="AB150" i="1" s="1"/>
  <c r="AB95" i="1"/>
  <c r="AB148" i="1" s="1"/>
  <c r="AF80" i="1"/>
  <c r="AB93" i="1"/>
  <c r="AB146" i="1" s="1"/>
  <c r="E36" i="1"/>
  <c r="F75" i="1"/>
  <c r="E75" i="1"/>
  <c r="E89" i="1"/>
  <c r="E145" i="1" s="1"/>
  <c r="E37" i="1"/>
  <c r="AC74" i="1"/>
  <c r="AC88" i="1"/>
  <c r="AD74" i="1"/>
  <c r="AC108" i="1"/>
  <c r="AC150" i="1" s="1"/>
  <c r="Q112" i="1"/>
  <c r="Q107" i="1"/>
  <c r="Q87" i="1"/>
  <c r="M87" i="1"/>
  <c r="M107" i="1"/>
  <c r="AG5" i="1"/>
  <c r="AG73" i="1"/>
  <c r="AG111" i="1"/>
  <c r="E83" i="2"/>
  <c r="F83" i="2"/>
  <c r="Y9" i="2"/>
  <c r="AA9" i="2" s="1"/>
  <c r="K4" i="2"/>
  <c r="K25" i="2" s="1"/>
  <c r="AD107" i="1"/>
  <c r="AD37" i="1"/>
  <c r="AB94" i="1"/>
  <c r="AB147" i="1" s="1"/>
  <c r="AB107" i="1"/>
  <c r="AG86" i="1"/>
  <c r="H94" i="1"/>
  <c r="H147" i="1" s="1"/>
  <c r="H88" i="1"/>
  <c r="Z87" i="1"/>
  <c r="AC113" i="1"/>
  <c r="I89" i="1"/>
  <c r="I145" i="1" s="1"/>
  <c r="I114" i="1"/>
  <c r="I140" i="1" s="1"/>
  <c r="AB88" i="1"/>
  <c r="AB86" i="1"/>
  <c r="I75" i="1"/>
  <c r="H95" i="1"/>
  <c r="H148" i="1" s="1"/>
  <c r="E47" i="6"/>
  <c r="E49" i="6"/>
  <c r="K107" i="1"/>
  <c r="K112" i="1"/>
  <c r="C11" i="5"/>
  <c r="C3" i="5"/>
  <c r="C5" i="5"/>
  <c r="Z15" i="2"/>
  <c r="I130" i="1"/>
  <c r="I95" i="1"/>
  <c r="I148" i="1" s="1"/>
  <c r="W4" i="2"/>
  <c r="P38" i="2"/>
  <c r="Q38" i="2"/>
  <c r="AF89" i="1"/>
  <c r="AF145" i="1" s="1"/>
  <c r="AF114" i="1"/>
  <c r="AF140" i="1" s="1"/>
  <c r="AG75" i="1"/>
  <c r="AJ113" i="1"/>
  <c r="AJ74" i="1"/>
  <c r="AJ108" i="1"/>
  <c r="AJ150" i="1" s="1"/>
  <c r="P54" i="2"/>
  <c r="AJ52" i="1"/>
  <c r="AJ57" i="1"/>
  <c r="E15" i="34"/>
  <c r="E4" i="34"/>
  <c r="M71" i="47"/>
  <c r="E41" i="34"/>
  <c r="M82" i="47"/>
  <c r="AA11" i="2"/>
  <c r="L283" i="4"/>
  <c r="L25" i="2" l="1"/>
  <c r="S25" i="2"/>
  <c r="AG9" i="2" s="1"/>
  <c r="T25" i="2"/>
  <c r="AH25" i="2" s="1"/>
  <c r="AK79" i="1"/>
  <c r="AJ120" i="1"/>
  <c r="AJ143" i="1" s="1"/>
  <c r="AJ79" i="1"/>
  <c r="AJ95" i="1"/>
  <c r="AJ148" i="1" s="1"/>
  <c r="M7" i="10"/>
  <c r="M13" i="10" s="1"/>
  <c r="U25" i="2"/>
  <c r="AI17" i="2" s="1"/>
  <c r="L58" i="2"/>
  <c r="M49" i="2" s="1"/>
  <c r="Q48" i="2"/>
  <c r="F25" i="2"/>
  <c r="L42" i="2"/>
  <c r="M38" i="2" s="1"/>
  <c r="Q32" i="2"/>
  <c r="L13" i="10"/>
  <c r="AB4" i="2"/>
  <c r="D117" i="1"/>
  <c r="D141" i="1" s="1"/>
  <c r="G134" i="1"/>
  <c r="X4" i="2"/>
  <c r="X25" i="2" s="1"/>
  <c r="AL4" i="2" s="1"/>
  <c r="L117" i="1"/>
  <c r="L141" i="1" s="1"/>
  <c r="Q25" i="2"/>
  <c r="AE10" i="2" s="1"/>
  <c r="J117" i="1"/>
  <c r="J141" i="1" s="1"/>
  <c r="H117" i="1"/>
  <c r="H141" i="1" s="1"/>
  <c r="Z25" i="2"/>
  <c r="AN18" i="2" s="1"/>
  <c r="AB20" i="2"/>
  <c r="L120" i="1"/>
  <c r="L143" i="1" s="1"/>
  <c r="F117" i="1"/>
  <c r="F141" i="1" s="1"/>
  <c r="M118" i="1"/>
  <c r="M67" i="1"/>
  <c r="M119" i="1" s="1"/>
  <c r="M142" i="1" s="1"/>
  <c r="L119" i="1"/>
  <c r="L142" i="1" s="1"/>
  <c r="K117" i="1"/>
  <c r="K141" i="1" s="1"/>
  <c r="L118" i="1"/>
  <c r="D290" i="4"/>
  <c r="H25" i="2"/>
  <c r="L114" i="1"/>
  <c r="L140" i="1" s="1"/>
  <c r="M114" i="1"/>
  <c r="M140" i="1" s="1"/>
  <c r="G25" i="2"/>
  <c r="D76" i="2"/>
  <c r="AE134" i="1"/>
  <c r="AE137" i="1"/>
  <c r="J137" i="1"/>
  <c r="J134" i="1"/>
  <c r="E117" i="1"/>
  <c r="E141" i="1" s="1"/>
  <c r="C117" i="1"/>
  <c r="C141" i="1" s="1"/>
  <c r="I117" i="1"/>
  <c r="I141" i="1" s="1"/>
  <c r="N118" i="1"/>
  <c r="L69" i="1"/>
  <c r="G117" i="1"/>
  <c r="G141" i="1" s="1"/>
  <c r="E137" i="1"/>
  <c r="E134" i="1"/>
  <c r="AG137" i="1"/>
  <c r="AG134" i="1"/>
  <c r="AA6" i="2"/>
  <c r="I25" i="2"/>
  <c r="F90" i="2"/>
  <c r="E90" i="2"/>
  <c r="AF137" i="1"/>
  <c r="AF134" i="1"/>
  <c r="F137" i="1"/>
  <c r="F134" i="1"/>
  <c r="AB15" i="2"/>
  <c r="F93" i="2"/>
  <c r="E93" i="2"/>
  <c r="H134" i="1"/>
  <c r="H137" i="1"/>
  <c r="R15" i="2"/>
  <c r="AA20" i="2"/>
  <c r="I134" i="1"/>
  <c r="I137" i="1"/>
  <c r="Y4" i="2"/>
  <c r="V15" i="2"/>
  <c r="W25" i="2"/>
  <c r="AJ78" i="1"/>
  <c r="AJ94" i="1"/>
  <c r="AJ147" i="1" s="1"/>
  <c r="AJ119" i="1"/>
  <c r="AJ142" i="1" s="1"/>
  <c r="AJ121" i="1"/>
  <c r="AJ92" i="1"/>
  <c r="E54" i="34"/>
  <c r="AG21" i="2" l="1"/>
  <c r="AG18" i="2"/>
  <c r="AG10" i="2"/>
  <c r="AH6" i="2"/>
  <c r="AH20" i="2"/>
  <c r="AH8" i="2"/>
  <c r="AH5" i="2"/>
  <c r="AH16" i="2"/>
  <c r="AH18" i="2"/>
  <c r="AH9" i="2"/>
  <c r="AH24" i="2"/>
  <c r="AH19" i="2"/>
  <c r="AH7" i="2"/>
  <c r="AH17" i="2"/>
  <c r="AH21" i="2"/>
  <c r="AH10" i="2"/>
  <c r="AH15" i="2"/>
  <c r="AG16" i="2"/>
  <c r="AG19" i="2"/>
  <c r="AG8" i="2"/>
  <c r="AG25" i="2"/>
  <c r="AG6" i="2"/>
  <c r="AG5" i="2"/>
  <c r="AG20" i="2"/>
  <c r="AG7" i="2"/>
  <c r="AG15" i="2"/>
  <c r="AG17" i="2"/>
  <c r="AH4" i="2"/>
  <c r="AG24" i="2"/>
  <c r="AG4" i="2"/>
  <c r="M16" i="10"/>
  <c r="N7" i="10"/>
  <c r="N13" i="10" s="1"/>
  <c r="AI21" i="2"/>
  <c r="AI15" i="2"/>
  <c r="AN25" i="2"/>
  <c r="AI6" i="2"/>
  <c r="AI10" i="2"/>
  <c r="AN19" i="2"/>
  <c r="M57" i="2"/>
  <c r="AI7" i="2"/>
  <c r="M48" i="2"/>
  <c r="M52" i="2"/>
  <c r="AI19" i="2"/>
  <c r="AI24" i="2"/>
  <c r="AI18" i="2"/>
  <c r="AI20" i="2"/>
  <c r="M54" i="2"/>
  <c r="AI16" i="2"/>
  <c r="AI5" i="2"/>
  <c r="M51" i="2"/>
  <c r="M58" i="2"/>
  <c r="AI9" i="2"/>
  <c r="M55" i="2"/>
  <c r="M53" i="2"/>
  <c r="M47" i="2"/>
  <c r="M50" i="2"/>
  <c r="AI8" i="2"/>
  <c r="M56" i="2"/>
  <c r="Q58" i="2"/>
  <c r="AI25" i="2"/>
  <c r="AI4" i="2"/>
  <c r="P58" i="2"/>
  <c r="AE18" i="2"/>
  <c r="M40" i="2"/>
  <c r="M36" i="2"/>
  <c r="M39" i="2"/>
  <c r="M42" i="2"/>
  <c r="Q42" i="2"/>
  <c r="M33" i="2"/>
  <c r="M32" i="2"/>
  <c r="M34" i="2"/>
  <c r="M31" i="2"/>
  <c r="M35" i="2"/>
  <c r="M41" i="2"/>
  <c r="M37" i="2"/>
  <c r="P42" i="2"/>
  <c r="AB25" i="2"/>
  <c r="AE21" i="2"/>
  <c r="AN5" i="2"/>
  <c r="AN21" i="2"/>
  <c r="AN10" i="2"/>
  <c r="AN6" i="2"/>
  <c r="AN24" i="2"/>
  <c r="AE20" i="2"/>
  <c r="AN20" i="2"/>
  <c r="AN8" i="2"/>
  <c r="AN4" i="2"/>
  <c r="AN9" i="2"/>
  <c r="AN7" i="2"/>
  <c r="AE4" i="2"/>
  <c r="AE24" i="2"/>
  <c r="AA4" i="2"/>
  <c r="AE19" i="2"/>
  <c r="AE6" i="2"/>
  <c r="AE8" i="2"/>
  <c r="AE9" i="2"/>
  <c r="AE25" i="2"/>
  <c r="AE17" i="2"/>
  <c r="AE7" i="2"/>
  <c r="AE16" i="2"/>
  <c r="AE5" i="2"/>
  <c r="AN15" i="2"/>
  <c r="AN16" i="2"/>
  <c r="AN17" i="2"/>
  <c r="AE15" i="2"/>
  <c r="N67" i="1"/>
  <c r="N111" i="1" s="1"/>
  <c r="M120" i="1"/>
  <c r="M143" i="1" s="1"/>
  <c r="M117" i="1"/>
  <c r="M141" i="1" s="1"/>
  <c r="N114" i="1"/>
  <c r="N140" i="1" s="1"/>
  <c r="M112" i="1"/>
  <c r="M69" i="1"/>
  <c r="N116" i="1" s="1"/>
  <c r="L116" i="1"/>
  <c r="M116" i="1"/>
  <c r="AA15" i="2"/>
  <c r="R25" i="2"/>
  <c r="Y25" i="2"/>
  <c r="AM4" i="2" s="1"/>
  <c r="V25" i="2"/>
  <c r="AJ15" i="2" s="1"/>
  <c r="AK9" i="2"/>
  <c r="AK25" i="2"/>
  <c r="AK15" i="2"/>
  <c r="AK20" i="2"/>
  <c r="AK16" i="2"/>
  <c r="AK24" i="2"/>
  <c r="AK17" i="2"/>
  <c r="AK21" i="2"/>
  <c r="AK6" i="2"/>
  <c r="AK19" i="2"/>
  <c r="AK18" i="2"/>
  <c r="AK5" i="2"/>
  <c r="AK7" i="2"/>
  <c r="AK10" i="2"/>
  <c r="AK8" i="2"/>
  <c r="AK4" i="2"/>
  <c r="AL18" i="2"/>
  <c r="AL16" i="2"/>
  <c r="AL21" i="2"/>
  <c r="AL24" i="2"/>
  <c r="AL17" i="2"/>
  <c r="AL8" i="2"/>
  <c r="AL25" i="2"/>
  <c r="AL19" i="2"/>
  <c r="AL7" i="2"/>
  <c r="AL10" i="2"/>
  <c r="AL20" i="2"/>
  <c r="AL15" i="2"/>
  <c r="AL9" i="2"/>
  <c r="AL5" i="2"/>
  <c r="AL6" i="2"/>
  <c r="AJ96" i="1"/>
  <c r="AJ105" i="1"/>
  <c r="AJ118" i="1"/>
  <c r="N16" i="10" l="1"/>
  <c r="N69" i="1"/>
  <c r="O116" i="1" s="1"/>
  <c r="N119" i="1"/>
  <c r="N142" i="1" s="1"/>
  <c r="Q114" i="1"/>
  <c r="Q140" i="1" s="1"/>
  <c r="N117" i="1"/>
  <c r="N141" i="1" s="1"/>
  <c r="R114" i="1"/>
  <c r="R140" i="1" s="1"/>
  <c r="N121" i="1"/>
  <c r="N113" i="1"/>
  <c r="N112" i="1"/>
  <c r="N120" i="1"/>
  <c r="N143" i="1" s="1"/>
  <c r="O114" i="1"/>
  <c r="O140" i="1" s="1"/>
  <c r="P114" i="1"/>
  <c r="P140" i="1" s="1"/>
  <c r="AF15" i="2"/>
  <c r="AF19" i="2"/>
  <c r="AF18" i="2"/>
  <c r="AF7" i="2"/>
  <c r="AF4" i="2"/>
  <c r="AF17" i="2"/>
  <c r="AF24" i="2"/>
  <c r="AF9" i="2"/>
  <c r="AF6" i="2"/>
  <c r="AF25" i="2"/>
  <c r="AF5" i="2"/>
  <c r="AF10" i="2"/>
  <c r="AF21" i="2"/>
  <c r="AF8" i="2"/>
  <c r="AF16" i="2"/>
  <c r="AF20" i="2"/>
  <c r="AA25" i="2"/>
  <c r="AO7" i="2" s="1"/>
  <c r="AJ4" i="2"/>
  <c r="AJ8" i="2"/>
  <c r="AJ9" i="2"/>
  <c r="AJ24" i="2"/>
  <c r="AJ5" i="2"/>
  <c r="AJ16" i="2"/>
  <c r="AJ25" i="2"/>
  <c r="AJ10" i="2"/>
  <c r="AJ6" i="2"/>
  <c r="AJ18" i="2"/>
  <c r="AJ7" i="2"/>
  <c r="AJ17" i="2"/>
  <c r="AJ21" i="2"/>
  <c r="AJ19" i="2"/>
  <c r="AJ20" i="2"/>
  <c r="AM19" i="2"/>
  <c r="AM24" i="2"/>
  <c r="AM18" i="2"/>
  <c r="AM25" i="2"/>
  <c r="AM16" i="2"/>
  <c r="AM10" i="2"/>
  <c r="AM7" i="2"/>
  <c r="AM6" i="2"/>
  <c r="AM8" i="2"/>
  <c r="AM9" i="2"/>
  <c r="AM21" i="2"/>
  <c r="AM17" i="2"/>
  <c r="AM20" i="2"/>
  <c r="AM15" i="2"/>
  <c r="AM5" i="2"/>
  <c r="M59" i="47"/>
  <c r="M64" i="47"/>
  <c r="AO17" i="2" l="1"/>
  <c r="AO20" i="2"/>
  <c r="AO24" i="2"/>
  <c r="AO21" i="2"/>
  <c r="AO10" i="2"/>
  <c r="AO4" i="2"/>
  <c r="AO8" i="2"/>
  <c r="AO25" i="2"/>
  <c r="AO19" i="2"/>
  <c r="AO16" i="2"/>
  <c r="AO18" i="2"/>
  <c r="AO5" i="2"/>
  <c r="AO15" i="2"/>
  <c r="AO9" i="2"/>
  <c r="AO6" i="2"/>
</calcChain>
</file>

<file path=xl/comments1.xml><?xml version="1.0" encoding="utf-8"?>
<comments xmlns="http://schemas.openxmlformats.org/spreadsheetml/2006/main">
  <authors>
    <author>Leta Augusto Matine de Castro</author>
    <author>Vivianne Laura dos santos Saraiva</author>
    <author>Carla Alexandra do R. Fernandes</author>
  </authors>
  <commentList>
    <comment ref="O3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Março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Março</t>
        </r>
      </text>
    </comment>
    <comment ref="Q3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Março</t>
        </r>
      </text>
    </comment>
    <comment ref="R3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Março</t>
        </r>
      </text>
    </comment>
    <comment ref="S3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3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3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W3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Referente ao Mês de Março </t>
        </r>
      </text>
    </comment>
    <comment ref="X3" authorId="1" shapeId="0">
      <text>
        <r>
          <rPr>
            <b/>
            <sz val="9"/>
            <color indexed="81"/>
            <rFont val="Tahoma"/>
            <family val="2"/>
          </rPr>
          <t>Vivianne Laura dos santos Saraiva:</t>
        </r>
        <r>
          <rPr>
            <sz val="9"/>
            <color indexed="81"/>
            <rFont val="Tahoma"/>
            <family val="2"/>
          </rPr>
          <t xml:space="preserve">
Referente a Julho de 2019</t>
        </r>
      </text>
    </comment>
    <comment ref="M20" authorId="2" shapeId="0">
      <text>
        <r>
          <rPr>
            <b/>
            <sz val="8"/>
            <color indexed="8"/>
            <rFont val="Tahoma"/>
            <family val="2"/>
          </rPr>
          <t>Carla Alexandra do R. Fernandes:</t>
        </r>
        <r>
          <rPr>
            <sz val="8"/>
            <color indexed="8"/>
            <rFont val="Tahoma"/>
            <family val="2"/>
          </rPr>
          <t xml:space="preserve">
</t>
        </r>
        <r>
          <rPr>
            <sz val="8"/>
            <color indexed="8"/>
            <rFont val="Tahoma"/>
            <family val="2"/>
          </rPr>
          <t>Dados de Maio</t>
        </r>
      </text>
    </comment>
    <comment ref="M52" authorId="2" shapeId="0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  <comment ref="O72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72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deJunho</t>
        </r>
      </text>
    </comment>
    <comment ref="Q72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Setembro</t>
        </r>
      </text>
    </comment>
    <comment ref="R72" authorId="0" shapeId="0">
      <text>
        <r>
          <rPr>
            <b/>
            <sz val="9"/>
            <color indexed="81"/>
            <rFont val="Tahoma"/>
            <family val="2"/>
          </rPr>
          <t>Leta Augusto Matine de Castro:Referente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72" authorId="0" shapeId="0">
      <text>
        <r>
          <rPr>
            <b/>
            <sz val="9"/>
            <color indexed="81"/>
            <rFont val="Tahoma"/>
            <family val="2"/>
          </rPr>
          <t xml:space="preserve">Leta Augusto Matine </t>
        </r>
        <r>
          <rPr>
            <b/>
            <sz val="9"/>
            <color indexed="81"/>
            <rFont val="Tahoma"/>
            <family val="2"/>
          </rPr>
          <t>de Castro:
Referente ao mês de Março</t>
        </r>
      </text>
    </comment>
    <comment ref="T72" authorId="0" shapeId="0">
      <text>
        <r>
          <rPr>
            <b/>
            <sz val="9"/>
            <color indexed="81"/>
            <rFont val="Tahoma"/>
            <family val="2"/>
          </rPr>
          <t>Leta Augusto Matine de Castro:
Referente ao mês de  Junho</t>
        </r>
      </text>
    </comment>
    <comment ref="U7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 Setembro</t>
        </r>
      </text>
    </comment>
    <comment ref="V72" authorId="0" shapeId="0">
      <text>
        <r>
          <rPr>
            <b/>
            <sz val="9"/>
            <color indexed="8"/>
            <rFont val="Tahoma"/>
            <family val="2"/>
          </rPr>
          <t>Leta Augusto Matine de Castro: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Referente ao mês de  Dezembro</t>
        </r>
      </text>
    </comment>
    <comment ref="O85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Março</t>
        </r>
      </text>
    </comment>
    <comment ref="P85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</text>
    </comment>
    <comment ref="Q85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</text>
    </comment>
    <comment ref="R85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</text>
    </comment>
    <comment ref="O110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Março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0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0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1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O124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24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Junho</t>
        </r>
      </text>
    </comment>
    <comment ref="R124" authorId="0" shapeId="0">
      <text>
        <r>
          <rPr>
            <b/>
            <sz val="9"/>
            <color indexed="81"/>
            <rFont val="Tahoma"/>
            <family val="2"/>
          </rPr>
          <t>Leta Augusto Matine de Castro: 
Referente ao mês de Dezembro</t>
        </r>
      </text>
    </comment>
    <comment ref="S12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12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U12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12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V126" authorId="0" shapeId="0">
      <text>
        <r>
          <rPr>
            <b/>
            <sz val="9"/>
            <color indexed="8"/>
            <rFont val="Tahoma"/>
            <family val="2"/>
          </rPr>
          <t>Leta Augusto Matine de Castro: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referente ao mês de Novembro</t>
        </r>
      </text>
    </comment>
    <comment ref="V127" authorId="0" shapeId="0">
      <text>
        <r>
          <rPr>
            <b/>
            <sz val="9"/>
            <color indexed="8"/>
            <rFont val="Tahoma"/>
            <family val="2"/>
          </rPr>
          <t>Leta Augusto Matine de Castro: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referente ao mês de Novembro</t>
        </r>
      </text>
    </comment>
  </commentList>
</comments>
</file>

<file path=xl/comments2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3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<sst xmlns="http://schemas.openxmlformats.org/spreadsheetml/2006/main" count="3544" uniqueCount="776">
  <si>
    <t>Contas Bancarias</t>
  </si>
  <si>
    <t>Cartões Bancários</t>
  </si>
  <si>
    <t>Agencias Bancarias</t>
  </si>
  <si>
    <t xml:space="preserve">     Urbana</t>
  </si>
  <si>
    <t xml:space="preserve">     Rural</t>
  </si>
  <si>
    <t>Distritos Cobertos</t>
  </si>
  <si>
    <t>ATM´s</t>
  </si>
  <si>
    <t>POS´s</t>
  </si>
  <si>
    <t>População Atulta (15+) total</t>
  </si>
  <si>
    <t>População Atulta (15+) urbana</t>
  </si>
  <si>
    <t>População Atulta (15+) rural</t>
  </si>
  <si>
    <t>Extensao Territorial to País</t>
  </si>
  <si>
    <t>Extensao Territorial to País - Area Urbana</t>
  </si>
  <si>
    <t>Extensao Territorial to País - Area Rural</t>
  </si>
  <si>
    <t>Total de distritos</t>
  </si>
  <si>
    <t xml:space="preserve">     Na área urbana</t>
  </si>
  <si>
    <t xml:space="preserve">     Na área rural</t>
  </si>
  <si>
    <t>ATM</t>
  </si>
  <si>
    <t>POS</t>
  </si>
  <si>
    <t>Distritos cobertos (em proporção do total)</t>
  </si>
  <si>
    <t>Acesso: Disponibilidade Geográfica</t>
  </si>
  <si>
    <t>Por 10.000 km2</t>
  </si>
  <si>
    <t>Crédito à Economia (10^6)</t>
  </si>
  <si>
    <t>Depósitos Totais  (10^6)</t>
  </si>
  <si>
    <t>Rácios</t>
  </si>
  <si>
    <t>Credito / PIB (%) - Preços Constantes</t>
  </si>
  <si>
    <t>Credito / PIB (%) - Preços Correntes</t>
  </si>
  <si>
    <t xml:space="preserve">Crédito (Milhões de MT) por 1.000 adultos </t>
  </si>
  <si>
    <t>Depósitos / PIB (%) - Preços Constantes</t>
  </si>
  <si>
    <t>Depósitos / PIB (%)  - Preços Correntes</t>
  </si>
  <si>
    <t>Depósitos (Milhões de MT) por 1.000 adultos (Milhões de MT)</t>
  </si>
  <si>
    <t>agencias</t>
  </si>
  <si>
    <t>População Adulta (15+) total</t>
  </si>
  <si>
    <t>População Adulta (15+) urbana</t>
  </si>
  <si>
    <t>População Adulta (15+) rural</t>
  </si>
  <si>
    <t>População Adulta Total (Proj.)</t>
  </si>
  <si>
    <t>Agentes de Inst. De Moeda Electrónica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</si>
  <si>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</si>
  <si>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</si>
  <si>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</si>
  <si>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</si>
  <si>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</si>
  <si>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</si>
  <si>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</si>
  <si>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</si>
  <si>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</si>
  <si>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</si>
  <si>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</si>
  <si>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</si>
  <si>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</si>
  <si>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</si>
  <si>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</si>
  <si>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</si>
  <si>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</si>
  <si>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</si>
  <si>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</si>
  <si>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</si>
  <si>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</si>
  <si>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</si>
  <si>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</si>
  <si>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</si>
  <si>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</si>
  <si>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</si>
  <si>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</si>
  <si>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</si>
  <si>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</si>
  <si>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</si>
  <si>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</si>
  <si>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</si>
  <si>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</si>
  <si>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</si>
  <si>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</si>
  <si>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</si>
  <si>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</si>
  <si>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</si>
  <si>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</si>
  <si>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</si>
  <si>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</si>
  <si>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</si>
  <si>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</si>
  <si>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</si>
  <si>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</si>
  <si>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</si>
  <si>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</si>
  <si>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Indicadores Gerais</t>
  </si>
  <si>
    <t>Nº de Contas Bancarias</t>
  </si>
  <si>
    <t>Nº de Cartões Bancários</t>
  </si>
  <si>
    <t>Indicadores Gerais (fluxos)</t>
  </si>
  <si>
    <t>Contas bancarias (por 100 mil adultos)</t>
  </si>
  <si>
    <t>Cartões bancários (por 100 mil adultos)</t>
  </si>
  <si>
    <t>Distritos cobertos</t>
  </si>
  <si>
    <t xml:space="preserve">Acesso: Disponibilidade Demográfica </t>
  </si>
  <si>
    <t>ATM (por 100 mil adultos)</t>
  </si>
  <si>
    <t>POS (por 100 mil adultos)</t>
  </si>
  <si>
    <t>Indicadores de Uso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</si>
  <si>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</si>
  <si>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</si>
  <si>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</si>
  <si>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</si>
  <si>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</si>
  <si>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</si>
  <si>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</si>
  <si>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</si>
  <si>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</si>
  <si>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</si>
  <si>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</si>
  <si>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</si>
  <si>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</si>
  <si>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</si>
  <si>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</si>
  <si>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</si>
  <si>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</si>
  <si>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</si>
  <si>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</si>
  <si>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</si>
  <si>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</si>
  <si>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</si>
  <si>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</si>
  <si>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</si>
  <si>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</si>
  <si>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</si>
  <si>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</si>
  <si>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</si>
  <si>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</si>
  <si>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</si>
  <si>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</si>
  <si>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</si>
  <si>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</si>
  <si>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</si>
  <si>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</si>
  <si>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</si>
  <si>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</si>
  <si>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</si>
  <si>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</si>
  <si>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</si>
  <si>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</si>
  <si>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</si>
  <si>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 xml:space="preserve">     Urbana %</t>
  </si>
  <si>
    <t xml:space="preserve">     Rural %</t>
  </si>
  <si>
    <t>Contas Bancarias (por km2)</t>
  </si>
  <si>
    <t>Cartões Bancários (por km2)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</si>
  <si>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</si>
  <si>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</si>
  <si>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</si>
  <si>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</si>
  <si>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</si>
  <si>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</si>
  <si>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</si>
  <si>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</si>
  <si>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</si>
  <si>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     Urbana (por 10.000 km2)</t>
  </si>
  <si>
    <t xml:space="preserve">     Rural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</si>
  <si>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</si>
  <si>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</si>
  <si>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</si>
  <si>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</si>
  <si>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</si>
  <si>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</si>
  <si>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</si>
  <si>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</si>
  <si>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</si>
  <si>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</si>
  <si>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</si>
  <si>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</si>
  <si>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</si>
  <si>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</si>
  <si>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</si>
  <si>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</si>
  <si>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</si>
  <si>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</si>
  <si>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</si>
  <si>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</si>
  <si>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</si>
  <si>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</si>
  <si>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</si>
  <si>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</si>
  <si>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</si>
  <si>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</si>
  <si>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</si>
  <si>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</si>
  <si>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</si>
  <si>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</si>
  <si>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</si>
  <si>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</si>
  <si>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</si>
  <si>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</si>
  <si>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</si>
  <si>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</si>
  <si>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</si>
  <si>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</si>
  <si>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</si>
  <si>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</si>
  <si>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</si>
  <si>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</si>
  <si>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</si>
  <si>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</si>
  <si>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</si>
  <si>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</si>
  <si>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</si>
  <si>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</si>
  <si>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</si>
  <si>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</si>
  <si>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</si>
  <si>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</si>
  <si>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</si>
  <si>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</si>
  <si>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</si>
  <si>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</si>
  <si>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</si>
  <si>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</si>
  <si>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</si>
  <si>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</si>
  <si>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</si>
  <si>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</si>
  <si>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</si>
  <si>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</si>
  <si>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</si>
  <si>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</si>
  <si>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</si>
  <si>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</si>
  <si>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</si>
  <si>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</si>
  <si>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</si>
  <si>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</si>
  <si>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</si>
  <si>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</si>
  <si>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</si>
  <si>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</si>
  <si>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</si>
  <si>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</si>
  <si>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</si>
  <si>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</si>
  <si>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</si>
  <si>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</si>
  <si>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</si>
  <si>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</si>
  <si>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</si>
  <si>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</si>
  <si>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</si>
  <si>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</si>
  <si>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</si>
  <si>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</si>
  <si>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</si>
  <si>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</si>
  <si>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</si>
  <si>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</si>
  <si>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</si>
  <si>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</si>
  <si>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</si>
  <si>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</si>
  <si>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</si>
  <si>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</si>
  <si>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</si>
  <si>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</si>
  <si>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</si>
  <si>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</si>
  <si>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</si>
  <si>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</si>
  <si>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</si>
  <si>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</si>
  <si>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</si>
  <si>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</si>
  <si>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</si>
  <si>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</si>
  <si>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</si>
  <si>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</si>
  <si>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</si>
  <si>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</si>
  <si>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</si>
  <si>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</si>
  <si>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</si>
  <si>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</si>
  <si>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</si>
  <si>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</si>
  <si>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</si>
  <si>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</si>
  <si>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</si>
  <si>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</si>
  <si>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</si>
  <si>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</si>
  <si>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</si>
  <si>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</si>
  <si>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</si>
  <si>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</si>
  <si>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</si>
  <si>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</si>
  <si>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</si>
  <si>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</si>
  <si>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</si>
  <si>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</si>
  <si>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100 mil adultos)</t>
  </si>
  <si>
    <t>Agentes das IME (por 10,000 km2)</t>
  </si>
  <si>
    <t>Agências Bancárias (por 100 mil adultos)</t>
  </si>
  <si>
    <t>Cartões em % da População Adulta</t>
  </si>
  <si>
    <t xml:space="preserve">Contas bancárias em % da População Adulta 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</si>
  <si>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</si>
  <si>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</si>
  <si>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</si>
  <si>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</si>
  <si>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</si>
  <si>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</si>
  <si>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</si>
  <si>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</si>
  <si>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</si>
  <si>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</si>
  <si>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</si>
  <si>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</si>
  <si>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</si>
  <si>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</si>
  <si>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</si>
  <si>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</si>
  <si>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</si>
  <si>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</si>
  <si>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</si>
  <si>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</si>
  <si>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</si>
  <si>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</si>
  <si>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</si>
  <si>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</si>
  <si>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</si>
  <si>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</si>
  <si>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</si>
  <si>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</si>
  <si>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</si>
  <si>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 xml:space="preserve">        Mulheres</t>
  </si>
  <si>
    <t xml:space="preserve">         Homens</t>
  </si>
  <si>
    <t xml:space="preserve">         Outros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</si>
  <si>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</si>
  <si>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</si>
  <si>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</si>
  <si>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</si>
  <si>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</si>
  <si>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</si>
  <si>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</si>
  <si>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</si>
  <si>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</si>
  <si>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</si>
  <si>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</si>
  <si>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</si>
  <si>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</si>
  <si>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</si>
  <si>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</si>
  <si>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Bank Branches (per 10.000 km2)</t>
  </si>
  <si>
    <t>E-money Agents (per 10.000 km2)</t>
  </si>
  <si>
    <t>Geographic Acess</t>
  </si>
  <si>
    <t>ATM  (per 10.000 km2)</t>
  </si>
  <si>
    <t>Demographic Acess</t>
  </si>
  <si>
    <t>POS  (per 10.000 km2)</t>
  </si>
  <si>
    <t>ATM  (per 100 mil adults)</t>
  </si>
  <si>
    <t>POS  (per 100 mil adults)</t>
  </si>
  <si>
    <t>Bank Accounts in % of adult population</t>
  </si>
  <si>
    <t>Bank Cards in % of adult population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</si>
  <si>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</si>
  <si>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</si>
  <si>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</si>
  <si>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</si>
  <si>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</si>
  <si>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</si>
  <si>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</si>
  <si>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</si>
  <si>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</si>
  <si>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</si>
  <si>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</si>
  <si>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</si>
  <si>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</si>
  <si>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</si>
  <si>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</si>
  <si>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</si>
  <si>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</si>
  <si>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</si>
  <si>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</si>
  <si>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E-money Agents  (per 100.000 adults)</t>
  </si>
  <si>
    <t>Débito</t>
  </si>
  <si>
    <t>Crédito</t>
  </si>
  <si>
    <t>Pre-Pagos</t>
  </si>
  <si>
    <t>Mkesh</t>
  </si>
  <si>
    <t>Mpesa</t>
  </si>
  <si>
    <t xml:space="preserve">Mkesh </t>
  </si>
  <si>
    <t>Nº de Contas de Instituições de Moeda Electrónica (proxy nº de clientes)</t>
  </si>
  <si>
    <t>M-mola</t>
  </si>
  <si>
    <t>2017Q3</t>
  </si>
  <si>
    <t>2017Q4</t>
  </si>
  <si>
    <t>M-Mola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</si>
  <si>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</si>
  <si>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</si>
  <si>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</si>
  <si>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</si>
  <si>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</si>
  <si>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</si>
  <si>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</si>
  <si>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</si>
  <si>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</si>
  <si>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</si>
  <si>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</si>
  <si>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</si>
  <si>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</si>
  <si>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</si>
  <si>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</si>
  <si>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2017Q1</t>
  </si>
  <si>
    <t>2017Q2</t>
  </si>
  <si>
    <t>.</t>
  </si>
  <si>
    <t>Agentes Bancários</t>
  </si>
  <si>
    <t>Agentes Bancários (por 100 mil adultos)</t>
  </si>
  <si>
    <t>Agentes Bancários (por 10,000 km2)</t>
  </si>
  <si>
    <t>2019_Q1</t>
  </si>
  <si>
    <t>2019Q1</t>
  </si>
  <si>
    <t>Contas IME  em % da População Adulta Contas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</si>
  <si>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</si>
  <si>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</si>
  <si>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</si>
  <si>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</si>
  <si>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</si>
  <si>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</si>
  <si>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</si>
  <si>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</si>
  <si>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</si>
  <si>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</si>
  <si>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</si>
  <si>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</si>
  <si>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</si>
  <si>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</si>
  <si>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</si>
  <si>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</si>
  <si>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</si>
  <si>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</si>
  <si>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</si>
  <si>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</si>
  <si>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</si>
  <si>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</si>
  <si>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</si>
  <si>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</si>
  <si>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</si>
  <si>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</si>
  <si>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</si>
  <si>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</si>
  <si>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</si>
  <si>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</si>
  <si>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</si>
  <si>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</si>
  <si>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</si>
  <si>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</si>
  <si>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</si>
  <si>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</si>
  <si>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</si>
  <si>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</si>
  <si>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</si>
  <si>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</si>
  <si>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</si>
  <si>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</si>
  <si>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</si>
  <si>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</si>
  <si>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</si>
  <si>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</si>
  <si>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</si>
  <si>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</si>
  <si>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</si>
  <si>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</si>
  <si>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</si>
  <si>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</si>
  <si>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</si>
  <si>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</si>
  <si>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</si>
  <si>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</si>
  <si>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</si>
  <si>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</si>
  <si>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</si>
  <si>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</si>
  <si>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</si>
  <si>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</si>
  <si>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</si>
  <si>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</si>
  <si>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</si>
  <si>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Indicadores</t>
  </si>
  <si>
    <t>Contas bancárias em % da População Adulta</t>
  </si>
  <si>
    <t xml:space="preserve">Indicadores para actualização do AFI Data Portal 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</si>
  <si>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</si>
  <si>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</si>
  <si>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</si>
  <si>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</si>
  <si>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</si>
  <si>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</si>
  <si>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</si>
  <si>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</si>
  <si>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</si>
  <si>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</si>
  <si>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</si>
  <si>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</si>
  <si>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</si>
  <si>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</si>
  <si>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</si>
  <si>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</si>
  <si>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</si>
  <si>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</si>
  <si>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</si>
  <si>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</si>
  <si>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</si>
  <si>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</si>
  <si>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</si>
  <si>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</si>
  <si>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</si>
  <si>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</si>
  <si>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</si>
  <si>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</si>
  <si>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</si>
  <si>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</si>
  <si>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</si>
  <si>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</si>
  <si>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</si>
  <si>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</si>
  <si>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</si>
  <si>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</si>
  <si>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</si>
  <si>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</si>
  <si>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</si>
  <si>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</si>
  <si>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</si>
  <si>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</si>
  <si>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</si>
  <si>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</si>
  <si>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</si>
  <si>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</si>
  <si>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</si>
  <si>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</si>
  <si>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</si>
  <si>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</si>
  <si>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</si>
  <si>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</si>
  <si>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</si>
  <si>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</si>
  <si>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</si>
  <si>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</si>
  <si>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</si>
  <si>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</si>
  <si>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</si>
  <si>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</si>
  <si>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</si>
  <si>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</si>
  <si>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</si>
  <si>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</si>
  <si>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</si>
  <si>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</si>
  <si>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</si>
  <si>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</si>
  <si>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</si>
  <si>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</si>
  <si>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</si>
  <si>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</si>
  <si>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</si>
  <si>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</si>
  <si>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</si>
  <si>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</si>
  <si>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</si>
  <si>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</si>
  <si>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</si>
  <si>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</si>
  <si>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</si>
  <si>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</si>
  <si>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</si>
  <si>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</si>
  <si>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</si>
  <si>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</si>
  <si>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</si>
  <si>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</si>
  <si>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</si>
  <si>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</si>
  <si>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</si>
  <si>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</si>
  <si>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</si>
  <si>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</si>
  <si>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</si>
  <si>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</si>
  <si>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</si>
  <si>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</si>
  <si>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</si>
  <si>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</si>
  <si>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</si>
  <si>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</si>
  <si>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</si>
  <si>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</si>
  <si>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</si>
  <si>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</si>
  <si>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</si>
  <si>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</si>
  <si>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</si>
  <si>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</si>
  <si>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</si>
  <si>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</si>
  <si>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</si>
  <si>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</si>
  <si>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</si>
  <si>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</si>
  <si>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</si>
  <si>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</si>
  <si>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</si>
  <si>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</si>
  <si>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</si>
  <si>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</si>
  <si>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</si>
  <si>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</si>
  <si>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</si>
  <si>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</si>
  <si>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</si>
  <si>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</si>
  <si>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</si>
  <si>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</si>
  <si>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</si>
  <si>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</si>
  <si>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</si>
  <si>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</si>
  <si>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</si>
  <si>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</si>
  <si>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</si>
  <si>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</si>
  <si>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</si>
  <si>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</si>
  <si>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</si>
  <si>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</si>
  <si>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</si>
  <si>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</si>
  <si>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</si>
  <si>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</si>
  <si>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</si>
  <si>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</si>
  <si>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</si>
  <si>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</si>
  <si>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</si>
  <si>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</si>
  <si>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</si>
  <si>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</si>
  <si>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</si>
  <si>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</si>
  <si>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</si>
  <si>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</si>
  <si>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</si>
  <si>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</si>
  <si>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</si>
  <si>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t>2019Q3</t>
  </si>
  <si>
    <t>PIB (10^6 Preços Constantes) ano base 2014</t>
  </si>
  <si>
    <t xml:space="preserve">PIB (10^6 Preços Correntes) </t>
  </si>
  <si>
    <t>Contas IME em % da População Adulta</t>
  </si>
  <si>
    <t>Source</t>
  </si>
  <si>
    <t>Supply</t>
  </si>
  <si>
    <t>Demand</t>
  </si>
  <si>
    <t>Actualizado a 12/12/19</t>
  </si>
  <si>
    <t>2019Q4</t>
  </si>
  <si>
    <t>Agências de Bancos</t>
  </si>
  <si>
    <t>Distritos Cobertos (Agências Bancárias)</t>
  </si>
  <si>
    <t>Distritos cobertos por Agências Bancárias (Nº)</t>
  </si>
  <si>
    <t>Distritos cobertos por Agências Bancárias  (em proporção do total)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</si>
  <si>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</si>
  <si>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</si>
  <si>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</si>
  <si>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</si>
  <si>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</si>
  <si>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</si>
  <si>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</si>
  <si>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</si>
  <si>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</si>
  <si>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</si>
  <si>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</si>
  <si>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t>Credito / PIB (%) - Preços Correntes *</t>
  </si>
  <si>
    <t>Depósitos / PIB (%)  - Preços Correntes *</t>
  </si>
  <si>
    <t>2020Q3</t>
  </si>
  <si>
    <t>Contas IME (por 100 mil adultos)</t>
  </si>
  <si>
    <t>Contas IME (por 10,000 km2)</t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</si>
  <si>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</si>
  <si>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</si>
  <si>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</si>
  <si>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</si>
  <si>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</si>
  <si>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</si>
  <si>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2021Q1</t>
  </si>
  <si>
    <t>2021Q2</t>
  </si>
  <si>
    <t>2021Q3</t>
  </si>
  <si>
    <t>Contas Bancarias (por 10,000 km2)</t>
  </si>
  <si>
    <t>Cartões Bancários (por 10,000 km2)</t>
  </si>
  <si>
    <t xml:space="preserve">     Contas bancárias com titular mulher (por 10.000 km2)</t>
  </si>
  <si>
    <t xml:space="preserve">     Contas bancárias com titular homem (por 10.000 km2)</t>
  </si>
  <si>
    <t>Cartões de débito (por 10,000 km2)</t>
  </si>
  <si>
    <t>Cartões de crédito (por 10,000 km2)</t>
  </si>
  <si>
    <t xml:space="preserve">     Urbano (por 10.000 km2)</t>
  </si>
  <si>
    <t>Pop. Adulta (15+) feminina</t>
  </si>
  <si>
    <t>Pop. Adulta (15+) masculina</t>
  </si>
  <si>
    <t xml:space="preserve">     Contas IME com titular mulher (por 10.000 km2)</t>
  </si>
  <si>
    <t xml:space="preserve">     Contas IME com titular homem (por 10.000 km2)</t>
  </si>
  <si>
    <t xml:space="preserve">     Cartões bancários com titular mulher (por 10.000 km2)</t>
  </si>
  <si>
    <t xml:space="preserve">     Cartões bancários com titular homem (por 10.000 km2)</t>
  </si>
  <si>
    <t>Urbano (por 100 mil adultos)</t>
  </si>
  <si>
    <t>Rural (por 100 mil adultos)</t>
  </si>
  <si>
    <t>Contas bancárias com titulares homens em % da População Adulta masculina</t>
  </si>
  <si>
    <t>Contas bancárias com titulares mulheres em % da População Adulta feminina</t>
  </si>
  <si>
    <t>Contas bancárias população urbana em % da População Adulta urbana</t>
  </si>
  <si>
    <t>Contas bancárias população rural em % da População Adulta rural</t>
  </si>
  <si>
    <t>Contas IME com titulares homens em % da População Adulta masculina</t>
  </si>
  <si>
    <t>Contas IME com titulares mulheres em % da População Adulta feminina</t>
  </si>
  <si>
    <t>Contas IME população urbana  em % da População Adulta urbana</t>
  </si>
  <si>
    <t>Contas IME população rural  em % da População Adulta rural</t>
  </si>
  <si>
    <t>Cartões com titulares homens em % da População Adulta masculina</t>
  </si>
  <si>
    <t>Cartões com titulares mulheres em % da População Adulta feminina</t>
  </si>
  <si>
    <t>Cartões população urbana  em % da População Adulta urbana</t>
  </si>
  <si>
    <t>Cartões população rural em % da População Adulta rural</t>
  </si>
  <si>
    <t>Contas bancarias (por 100 adultos)</t>
  </si>
  <si>
    <t xml:space="preserve">     Contas bancárias com titular mulher (por 100 adultos)</t>
  </si>
  <si>
    <t xml:space="preserve">     Contas bancárias com titular homem (por 100 adultos)</t>
  </si>
  <si>
    <t>Contas IME (por 100 adultos)</t>
  </si>
  <si>
    <t xml:space="preserve">     Contas IME com titular mulher (por 100 adultos)</t>
  </si>
  <si>
    <t xml:space="preserve">     Contas IME com titular homem (por 100 adultos)</t>
  </si>
  <si>
    <t>Cartões bancários (por 100 adultos)</t>
  </si>
  <si>
    <t xml:space="preserve">     Cartões bancários com titular mulher (por 100 adultos)</t>
  </si>
  <si>
    <t xml:space="preserve">     Cartões bancários com titular homem (por 100 adultos)</t>
  </si>
  <si>
    <t>Cartões de débito (por 100 adultos)</t>
  </si>
  <si>
    <t>Cartões de crédito (por 100 adultos)</t>
  </si>
  <si>
    <t>2021Q4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</si>
  <si>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</si>
  <si>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</si>
  <si>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</si>
  <si>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</si>
  <si>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</si>
  <si>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</si>
  <si>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</si>
  <si>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</si>
  <si>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</si>
  <si>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Cidade de Quelimane</t>
  </si>
  <si>
    <t>Cidade de Nampula</t>
  </si>
  <si>
    <t>Cidade de Nacala-Porto</t>
  </si>
  <si>
    <t>Namapa-Erati</t>
  </si>
  <si>
    <t>Rapale-Nampula</t>
  </si>
  <si>
    <t>Cidade de Pemba</t>
  </si>
  <si>
    <t>Pemba-Metuge</t>
  </si>
  <si>
    <t>Cidade de Lichinga</t>
  </si>
  <si>
    <t>Chimbunhila</t>
  </si>
  <si>
    <t>Estatísticas monetárias</t>
  </si>
  <si>
    <t>Crédito (Milhões de MT) por 1.000 adultos **</t>
  </si>
  <si>
    <t>Depósitos (Milhões de MT) por 1.000 adultos **</t>
  </si>
  <si>
    <t>2022Q1</t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</si>
  <si>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</si>
  <si>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</si>
  <si>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</si>
  <si>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</si>
  <si>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</si>
  <si>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</si>
  <si>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</si>
  <si>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</si>
  <si>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</si>
  <si>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</si>
  <si>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</si>
  <si>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</si>
  <si>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</si>
  <si>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</si>
  <si>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</si>
  <si>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</si>
  <si>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</si>
  <si>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</si>
  <si>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</si>
  <si>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</si>
  <si>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</si>
  <si>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</si>
  <si>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</si>
  <si>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</si>
  <si>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</si>
  <si>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</si>
  <si>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</si>
  <si>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</si>
  <si>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</si>
  <si>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</si>
  <si>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t>2022Q2</t>
  </si>
  <si>
    <t>2022Q3</t>
  </si>
  <si>
    <t>2022Q4</t>
  </si>
  <si>
    <t>2023Q1</t>
  </si>
  <si>
    <t>Núm. Agentes</t>
  </si>
  <si>
    <t>2023Q2</t>
  </si>
  <si>
    <t>2023Q3</t>
  </si>
  <si>
    <t>*Projecção do PIB Anual de 2023</t>
  </si>
  <si>
    <t>TABELA 1: INDICADORES DE ACESSO GEOGRÁFICO</t>
  </si>
  <si>
    <t>TABELA 2: INDICADORES DE ACESSO DEMOGRÁFICO</t>
  </si>
  <si>
    <t>TABELA 3: INDICADORES DE USO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</si>
</sst>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* #,##0.00\ _M_T_-;\-* #,##0.00\ _M_T_-;_-* &quot;-&quot;??\ _M_T_-;_-@_-"/>
    <numFmt numFmtId="168" formatCode="_-* #,##0\ _M_T_-;\-* #,##0\ _M_T_-;_-* &quot;-&quot;??\ _M_T_-;_-@_-"/>
    <numFmt numFmtId="169" formatCode="_-* #,##0.0\ _M_T_-;\-* #,##0.0\ _M_T_-;_-* &quot;-&quot;??\ _M_T_-;_-@_-"/>
    <numFmt numFmtId="170" formatCode="0.0%"/>
    <numFmt numFmtId="171" formatCode="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m\o\n\th\ d\,\ yyyy"/>
    <numFmt numFmtId="177" formatCode="#.00"/>
    <numFmt numFmtId="178" formatCode="#"/>
    <numFmt numFmtId="179" formatCode="#,##0.0"/>
    <numFmt numFmtId="180" formatCode="0.00_)"/>
    <numFmt numFmtId="181" formatCode="[$-409]mmm/yy;@"/>
    <numFmt numFmtId="182" formatCode="[&gt;=0.05]#,##0.0;[&lt;=-0.05]\-#,##0.0;?0.0"/>
    <numFmt numFmtId="183" formatCode="[Black]#,##0.0;[Black]\-#,##0.0;;"/>
    <numFmt numFmtId="184" formatCode="_(* #,##0.0_);_(* \(#,##0.0\);_(* &quot;-&quot;??_);_(@_)"/>
    <numFmt numFmtId="185" formatCode="_-* #,##0\ _€_-;\-* #,##0\ _€_-;_-* &quot;-&quot;??\ _€_-;_-@_-"/>
    <numFmt numFmtId="186" formatCode="_(* #,##0_);_(* \(#,##0\);_(* &quot;-&quot;??_);_(@_)"/>
    <numFmt numFmtId="187" formatCode="0.000"/>
    <numFmt numFmtId="188" formatCode="#,##0.00_ ;\-#,##0.00\ "/>
    <numFmt numFmtId="189" formatCode="#,##0_ ;\-#,##0\ "/>
    <numFmt numFmtId="190" formatCode="#,##0.0\ &quot;pp&quot;;[Black]\-#,##0.0\ &quot;pp&quot;"/>
  </numFmts>
  <fonts count="62" x14ac:knownFonts="1">
    <font>
      <sz val="11"/>
      <color theme="1"/>
      <name val="Calibri"/>
      <family val="2"/>
      <scheme val="minor"/>
    </font>
    <font>
      <sz val="11"/>
      <name val="Tms Rmn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</font>
    <font>
      <sz val="12"/>
      <name val="Helv"/>
    </font>
    <font>
      <sz val="10"/>
      <name val="Arial"/>
      <family val="2"/>
    </font>
    <font>
      <sz val="9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10"/>
      <name val="Courier"/>
      <family val="3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i/>
      <sz val="7.5"/>
      <color theme="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7.5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871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</borders>
  <cellStyleXfs count="55">
    <xf numFmtId="0" fontId="0" fillId="0" borderId="0"/>
    <xf numFmtId="178" fontId="2" fillId="0" borderId="0">
      <protection locked="0"/>
    </xf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6" fontId="2" fillId="0" borderId="0">
      <protection locked="0"/>
    </xf>
    <xf numFmtId="177" fontId="2" fillId="0" borderId="0">
      <protection locked="0"/>
    </xf>
    <xf numFmtId="178" fontId="3" fillId="0" borderId="0">
      <protection locked="0"/>
    </xf>
    <xf numFmtId="178" fontId="4" fillId="0" borderId="0">
      <protection locked="0"/>
    </xf>
    <xf numFmtId="0" fontId="30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0" fontId="6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7" fillId="0" borderId="0"/>
    <xf numFmtId="0" fontId="7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1" fontId="28" fillId="0" borderId="0"/>
    <xf numFmtId="0" fontId="8" fillId="0" borderId="0"/>
    <xf numFmtId="181" fontId="28" fillId="0" borderId="0"/>
    <xf numFmtId="0" fontId="28" fillId="0" borderId="0"/>
    <xf numFmtId="181" fontId="28" fillId="0" borderId="0"/>
    <xf numFmtId="0" fontId="22" fillId="0" borderId="0"/>
    <xf numFmtId="181" fontId="28" fillId="0" borderId="0"/>
    <xf numFmtId="181" fontId="28" fillId="0" borderId="0"/>
    <xf numFmtId="181" fontId="28" fillId="0" borderId="0"/>
    <xf numFmtId="182" fontId="5" fillId="0" borderId="0" applyFill="0" applyBorder="0" applyAlignment="0" applyProtection="0">
      <alignment horizontal="right"/>
    </xf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9" fillId="0" borderId="0"/>
    <xf numFmtId="0" fontId="9" fillId="0" borderId="0"/>
    <xf numFmtId="0" fontId="60" fillId="0" borderId="0"/>
    <xf numFmtId="9" fontId="60" fillId="0" borderId="0" applyFont="0" applyFill="0" applyBorder="0" applyAlignment="0" applyProtection="0"/>
  </cellStyleXfs>
  <cellXfs count="807">
    <xf numFmtId="0" fontId="0" fillId="0" borderId="0" xfId="0"/>
    <xf numFmtId="0" fontId="3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right" vertical="center" wrapText="1"/>
    </xf>
    <xf numFmtId="0" fontId="31" fillId="0" borderId="0" xfId="0" applyFont="1" applyBorder="1" applyAlignment="1">
      <alignment vertical="center" wrapText="1"/>
    </xf>
    <xf numFmtId="168" fontId="28" fillId="0" borderId="0" xfId="7" applyNumberFormat="1" applyFont="1" applyBorder="1" applyAlignment="1">
      <alignment vertical="center" wrapText="1"/>
    </xf>
    <xf numFmtId="168" fontId="0" fillId="0" borderId="0" xfId="0" applyNumberFormat="1" applyAlignment="1">
      <alignment vertical="center" wrapText="1"/>
    </xf>
    <xf numFmtId="0" fontId="31" fillId="0" borderId="2" xfId="0" applyFont="1" applyBorder="1" applyAlignment="1">
      <alignment vertical="center" wrapText="1"/>
    </xf>
    <xf numFmtId="168" fontId="28" fillId="0" borderId="2" xfId="7" applyNumberFormat="1" applyFont="1" applyBorder="1" applyAlignment="1">
      <alignment vertical="center" wrapText="1"/>
    </xf>
    <xf numFmtId="168" fontId="28" fillId="0" borderId="3" xfId="7" applyNumberFormat="1" applyFont="1" applyBorder="1" applyAlignment="1">
      <alignment vertical="center" wrapText="1"/>
    </xf>
    <xf numFmtId="168" fontId="31" fillId="0" borderId="0" xfId="7" applyNumberFormat="1" applyFont="1" applyBorder="1" applyAlignment="1">
      <alignment vertical="center" wrapText="1"/>
    </xf>
    <xf numFmtId="0" fontId="31" fillId="0" borderId="0" xfId="0" applyFont="1" applyBorder="1" applyAlignment="1">
      <alignment horizontal="left" vertical="center" wrapText="1" indent="2"/>
    </xf>
    <xf numFmtId="167" fontId="28" fillId="0" borderId="0" xfId="7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169" fontId="0" fillId="0" borderId="0" xfId="0" applyNumberFormat="1" applyAlignment="1">
      <alignment vertical="center" wrapText="1"/>
    </xf>
    <xf numFmtId="0" fontId="31" fillId="0" borderId="3" xfId="0" applyFont="1" applyBorder="1"/>
    <xf numFmtId="0" fontId="31" fillId="0" borderId="0" xfId="0" applyFont="1" applyBorder="1"/>
    <xf numFmtId="0" fontId="31" fillId="0" borderId="1" xfId="0" applyFont="1" applyBorder="1"/>
    <xf numFmtId="9" fontId="31" fillId="2" borderId="0" xfId="48" applyFont="1" applyFill="1" applyAlignment="1">
      <alignment vertical="center" wrapText="1"/>
    </xf>
    <xf numFmtId="0" fontId="31" fillId="0" borderId="0" xfId="0" applyFont="1"/>
    <xf numFmtId="0" fontId="31" fillId="2" borderId="0" xfId="0" applyFont="1" applyFill="1"/>
    <xf numFmtId="0" fontId="3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2" borderId="0" xfId="0" applyFont="1" applyFill="1" applyAlignment="1">
      <alignment horizontal="center"/>
    </xf>
    <xf numFmtId="0" fontId="33" fillId="0" borderId="0" xfId="0" applyFont="1"/>
    <xf numFmtId="0" fontId="31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31" fillId="3" borderId="4" xfId="0" applyFont="1" applyFill="1" applyBorder="1"/>
    <xf numFmtId="0" fontId="31" fillId="2" borderId="4" xfId="0" applyFont="1" applyFill="1" applyBorder="1"/>
    <xf numFmtId="0" fontId="31" fillId="2" borderId="4" xfId="0" applyFont="1" applyFill="1" applyBorder="1" applyAlignment="1">
      <alignment horizontal="center"/>
    </xf>
    <xf numFmtId="0" fontId="31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1" fillId="3" borderId="4" xfId="0" applyFont="1" applyFill="1" applyBorder="1" applyAlignment="1">
      <alignment horizontal="center"/>
    </xf>
    <xf numFmtId="0" fontId="34" fillId="0" borderId="0" xfId="0" applyFont="1" applyFill="1" applyAlignment="1">
      <alignment vertical="center" wrapText="1"/>
    </xf>
    <xf numFmtId="0" fontId="31" fillId="3" borderId="5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31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168" fontId="28" fillId="0" borderId="4" xfId="6" applyNumberFormat="1" applyFont="1" applyBorder="1" applyAlignment="1">
      <alignment horizontal="center"/>
    </xf>
    <xf numFmtId="168" fontId="28" fillId="0" borderId="4" xfId="6" applyNumberFormat="1" applyFont="1" applyBorder="1"/>
    <xf numFmtId="168" fontId="28" fillId="0" borderId="4" xfId="6" applyNumberFormat="1" applyFont="1" applyBorder="1" applyAlignment="1"/>
    <xf numFmtId="168" fontId="31" fillId="3" borderId="4" xfId="6" applyNumberFormat="1" applyFont="1" applyFill="1" applyBorder="1" applyAlignment="1"/>
    <xf numFmtId="168" fontId="28" fillId="3" borderId="4" xfId="6" applyNumberFormat="1" applyFont="1" applyFill="1" applyBorder="1" applyAlignment="1"/>
    <xf numFmtId="0" fontId="31" fillId="2" borderId="6" xfId="0" applyFont="1" applyFill="1" applyBorder="1"/>
    <xf numFmtId="0" fontId="31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31" fillId="3" borderId="6" xfId="0" applyFont="1" applyFill="1" applyBorder="1" applyAlignment="1">
      <alignment horizontal="center"/>
    </xf>
    <xf numFmtId="168" fontId="31" fillId="3" borderId="4" xfId="6" applyNumberFormat="1" applyFont="1" applyFill="1" applyBorder="1"/>
    <xf numFmtId="9" fontId="31" fillId="3" borderId="4" xfId="48" applyFont="1" applyFill="1" applyBorder="1"/>
    <xf numFmtId="9" fontId="31" fillId="0" borderId="4" xfId="48" applyFont="1" applyFill="1" applyBorder="1"/>
    <xf numFmtId="2" fontId="0" fillId="0" borderId="0" xfId="0" applyNumberFormat="1"/>
    <xf numFmtId="2" fontId="31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1" fillId="4" borderId="0" xfId="0" applyNumberFormat="1" applyFont="1" applyFill="1"/>
    <xf numFmtId="2" fontId="31" fillId="0" borderId="0" xfId="0" applyNumberFormat="1" applyFont="1" applyAlignment="1">
      <alignment horizontal="center"/>
    </xf>
    <xf numFmtId="1" fontId="31" fillId="0" borderId="0" xfId="0" applyNumberFormat="1" applyFont="1"/>
    <xf numFmtId="168" fontId="28" fillId="0" borderId="0" xfId="6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31" fillId="3" borderId="4" xfId="0" applyNumberFormat="1" applyFont="1" applyFill="1" applyBorder="1" applyAlignment="1">
      <alignment horizontal="center" vertical="center" wrapText="1"/>
    </xf>
    <xf numFmtId="2" fontId="31" fillId="3" borderId="4" xfId="0" applyNumberFormat="1" applyFont="1" applyFill="1" applyBorder="1" applyAlignment="1">
      <alignment horizontal="center"/>
    </xf>
    <xf numFmtId="168" fontId="28" fillId="3" borderId="4" xfId="6" applyNumberFormat="1" applyFont="1" applyFill="1" applyBorder="1"/>
    <xf numFmtId="0" fontId="33" fillId="0" borderId="0" xfId="0" applyFont="1" applyAlignment="1">
      <alignment horizontal="left"/>
    </xf>
    <xf numFmtId="168" fontId="31" fillId="3" borderId="4" xfId="0" applyNumberFormat="1" applyFont="1" applyFill="1" applyBorder="1"/>
    <xf numFmtId="1" fontId="33" fillId="0" borderId="0" xfId="0" applyNumberFormat="1" applyFont="1"/>
    <xf numFmtId="168" fontId="0" fillId="0" borderId="4" xfId="0" applyNumberFormat="1" applyFont="1" applyFill="1" applyBorder="1"/>
    <xf numFmtId="168" fontId="28" fillId="0" borderId="4" xfId="6" applyNumberFormat="1" applyFont="1" applyFill="1" applyBorder="1"/>
    <xf numFmtId="0" fontId="31" fillId="3" borderId="4" xfId="0" applyFont="1" applyFill="1" applyBorder="1" applyAlignment="1">
      <alignment horizontal="center" vertical="center" wrapText="1"/>
    </xf>
    <xf numFmtId="168" fontId="31" fillId="3" borderId="4" xfId="6" applyNumberFormat="1" applyFont="1" applyFill="1" applyBorder="1" applyAlignment="1">
      <alignment horizontal="center"/>
    </xf>
    <xf numFmtId="0" fontId="0" fillId="0" borderId="4" xfId="0" applyFill="1" applyBorder="1"/>
    <xf numFmtId="0" fontId="31" fillId="2" borderId="0" xfId="0" applyFont="1" applyFill="1" applyBorder="1" applyAlignment="1">
      <alignment horizontal="center"/>
    </xf>
    <xf numFmtId="0" fontId="0" fillId="0" borderId="0" xfId="0" applyBorder="1"/>
    <xf numFmtId="9" fontId="31" fillId="3" borderId="0" xfId="48" applyFont="1" applyFill="1" applyBorder="1"/>
    <xf numFmtId="9" fontId="28" fillId="3" borderId="4" xfId="48" applyFont="1" applyFill="1" applyBorder="1" applyAlignment="1">
      <alignment horizontal="center"/>
    </xf>
    <xf numFmtId="170" fontId="32" fillId="0" borderId="0" xfId="48" applyNumberFormat="1" applyFont="1" applyBorder="1" applyAlignment="1">
      <alignment vertical="center" wrapText="1"/>
    </xf>
    <xf numFmtId="168" fontId="34" fillId="0" borderId="0" xfId="7" applyNumberFormat="1" applyFont="1" applyBorder="1" applyAlignment="1">
      <alignment vertical="center" wrapText="1"/>
    </xf>
    <xf numFmtId="9" fontId="28" fillId="0" borderId="4" xfId="48" applyFont="1" applyBorder="1" applyAlignment="1">
      <alignment horizontal="center"/>
    </xf>
    <xf numFmtId="0" fontId="0" fillId="3" borderId="0" xfId="0" applyFill="1" applyAlignment="1">
      <alignment vertical="center" wrapText="1"/>
    </xf>
    <xf numFmtId="9" fontId="28" fillId="3" borderId="0" xfId="48" applyFont="1" applyFill="1" applyBorder="1" applyAlignment="1">
      <alignment vertical="center" wrapText="1"/>
    </xf>
    <xf numFmtId="168" fontId="28" fillId="3" borderId="4" xfId="6" applyNumberFormat="1" applyFont="1" applyFill="1" applyBorder="1" applyAlignment="1">
      <alignment horizontal="center"/>
    </xf>
    <xf numFmtId="170" fontId="28" fillId="3" borderId="4" xfId="48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wrapText="1"/>
    </xf>
    <xf numFmtId="9" fontId="28" fillId="0" borderId="0" xfId="48" applyFont="1"/>
    <xf numFmtId="0" fontId="31" fillId="3" borderId="4" xfId="0" applyFont="1" applyFill="1" applyBorder="1" applyAlignment="1">
      <alignment horizontal="center"/>
    </xf>
    <xf numFmtId="9" fontId="28" fillId="0" borderId="0" xfId="48" applyNumberFormat="1" applyFont="1" applyAlignment="1">
      <alignment horizontal="center"/>
    </xf>
    <xf numFmtId="9" fontId="28" fillId="0" borderId="0" xfId="48" applyFont="1" applyAlignment="1">
      <alignment horizontal="center"/>
    </xf>
    <xf numFmtId="171" fontId="0" fillId="0" borderId="5" xfId="0" applyNumberForma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1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170" fontId="34" fillId="0" borderId="0" xfId="48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2" borderId="0" xfId="0" applyFill="1"/>
    <xf numFmtId="0" fontId="31" fillId="0" borderId="0" xfId="0" applyFont="1" applyFill="1" applyBorder="1" applyAlignment="1">
      <alignment vertical="center" wrapText="1"/>
    </xf>
    <xf numFmtId="9" fontId="28" fillId="0" borderId="0" xfId="48" applyFont="1"/>
    <xf numFmtId="168" fontId="28" fillId="0" borderId="0" xfId="7" applyNumberFormat="1" applyFont="1" applyBorder="1" applyAlignment="1">
      <alignment vertical="justify" wrapText="1"/>
    </xf>
    <xf numFmtId="168" fontId="31" fillId="0" borderId="0" xfId="7" applyNumberFormat="1" applyFont="1" applyBorder="1" applyAlignment="1">
      <alignment vertical="justify" wrapText="1"/>
    </xf>
    <xf numFmtId="0" fontId="31" fillId="0" borderId="2" xfId="0" applyFont="1" applyFill="1" applyBorder="1" applyAlignment="1">
      <alignment vertical="center" wrapText="1"/>
    </xf>
    <xf numFmtId="0" fontId="0" fillId="0" borderId="2" xfId="0" applyBorder="1"/>
    <xf numFmtId="168" fontId="0" fillId="0" borderId="2" xfId="0" applyNumberFormat="1" applyBorder="1"/>
    <xf numFmtId="168" fontId="28" fillId="0" borderId="0" xfId="6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28" fillId="0" borderId="3" xfId="48" applyFont="1" applyBorder="1"/>
    <xf numFmtId="0" fontId="0" fillId="0" borderId="2" xfId="0" applyFill="1" applyBorder="1"/>
    <xf numFmtId="9" fontId="28" fillId="0" borderId="2" xfId="48" applyFont="1" applyBorder="1"/>
    <xf numFmtId="0" fontId="35" fillId="6" borderId="0" xfId="0" applyFont="1" applyFill="1" applyBorder="1" applyAlignment="1">
      <alignment vertical="center" wrapText="1"/>
    </xf>
    <xf numFmtId="9" fontId="28" fillId="6" borderId="0" xfId="48" applyFont="1" applyFill="1" applyBorder="1" applyAlignment="1">
      <alignment vertical="justify" wrapText="1"/>
    </xf>
    <xf numFmtId="170" fontId="28" fillId="6" borderId="0" xfId="48" applyNumberFormat="1" applyFont="1" applyFill="1" applyBorder="1" applyAlignment="1">
      <alignment vertical="justify" wrapText="1"/>
    </xf>
    <xf numFmtId="0" fontId="31" fillId="6" borderId="0" xfId="0" applyFont="1" applyFill="1" applyBorder="1" applyAlignment="1">
      <alignment vertical="center" wrapText="1"/>
    </xf>
    <xf numFmtId="0" fontId="0" fillId="6" borderId="0" xfId="0" applyFill="1"/>
    <xf numFmtId="170" fontId="28" fillId="6" borderId="0" xfId="48" applyNumberFormat="1" applyFont="1" applyFill="1"/>
    <xf numFmtId="9" fontId="28" fillId="6" borderId="0" xfId="48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1" fontId="0" fillId="0" borderId="0" xfId="0" applyNumberFormat="1"/>
    <xf numFmtId="0" fontId="36" fillId="0" borderId="7" xfId="0" applyFont="1" applyBorder="1" applyAlignment="1">
      <alignment horizontal="left" vertical="center"/>
    </xf>
    <xf numFmtId="0" fontId="36" fillId="0" borderId="7" xfId="0" applyFont="1" applyBorder="1" applyAlignment="1">
      <alignment horizontal="right" vertical="center"/>
    </xf>
    <xf numFmtId="9" fontId="28" fillId="0" borderId="0" xfId="48" applyFont="1"/>
    <xf numFmtId="0" fontId="31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1" fillId="6" borderId="0" xfId="0" applyFont="1" applyFill="1" applyAlignment="1">
      <alignment horizontal="center"/>
    </xf>
    <xf numFmtId="0" fontId="31" fillId="6" borderId="0" xfId="0" applyFont="1" applyFill="1"/>
    <xf numFmtId="9" fontId="28" fillId="0" borderId="0" xfId="48" applyFont="1" applyBorder="1" applyAlignment="1">
      <alignment vertical="justify" wrapText="1"/>
    </xf>
    <xf numFmtId="9" fontId="28" fillId="0" borderId="0" xfId="48" applyFont="1" applyAlignment="1">
      <alignment horizontal="center"/>
    </xf>
    <xf numFmtId="9" fontId="31" fillId="0" borderId="0" xfId="48" applyFont="1" applyAlignment="1">
      <alignment horizontal="center"/>
    </xf>
    <xf numFmtId="0" fontId="31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1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28" fillId="0" borderId="0" xfId="48" applyFont="1"/>
    <xf numFmtId="0" fontId="31" fillId="0" borderId="0" xfId="0" applyFont="1" applyFill="1"/>
    <xf numFmtId="0" fontId="0" fillId="0" borderId="10" xfId="0" applyBorder="1"/>
    <xf numFmtId="0" fontId="0" fillId="0" borderId="11" xfId="0" applyBorder="1"/>
    <xf numFmtId="169" fontId="28" fillId="0" borderId="6" xfId="6" applyNumberFormat="1" applyFont="1" applyBorder="1"/>
    <xf numFmtId="169" fontId="28" fillId="0" borderId="4" xfId="6" applyNumberFormat="1" applyFont="1" applyBorder="1"/>
    <xf numFmtId="0" fontId="31" fillId="0" borderId="4" xfId="0" applyFont="1" applyFill="1" applyBorder="1"/>
    <xf numFmtId="0" fontId="31" fillId="0" borderId="4" xfId="0" applyFont="1" applyBorder="1"/>
    <xf numFmtId="9" fontId="28" fillId="0" borderId="0" xfId="48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31" fillId="0" borderId="0" xfId="0" applyFont="1" applyAlignment="1">
      <alignment horizontal="right"/>
    </xf>
    <xf numFmtId="0" fontId="37" fillId="0" borderId="48" xfId="0" applyFont="1" applyBorder="1" applyAlignment="1">
      <alignment horizontal="justify" vertical="center" wrapText="1"/>
    </xf>
    <xf numFmtId="0" fontId="38" fillId="0" borderId="48" xfId="0" applyFont="1" applyBorder="1" applyAlignment="1">
      <alignment horizontal="center" vertical="center" wrapText="1"/>
    </xf>
    <xf numFmtId="0" fontId="38" fillId="0" borderId="0" xfId="0" applyFont="1" applyAlignment="1">
      <alignment horizontal="justify" vertical="center" wrapText="1"/>
    </xf>
    <xf numFmtId="0" fontId="38" fillId="0" borderId="0" xfId="0" applyFont="1" applyAlignment="1">
      <alignment horizontal="right" vertical="center" wrapText="1"/>
    </xf>
    <xf numFmtId="0" fontId="37" fillId="0" borderId="0" xfId="0" applyFont="1" applyAlignment="1">
      <alignment horizontal="justify" vertical="center" wrapText="1"/>
    </xf>
    <xf numFmtId="0" fontId="37" fillId="0" borderId="0" xfId="0" applyFont="1" applyAlignment="1">
      <alignment horizontal="right" vertical="center" wrapText="1"/>
    </xf>
    <xf numFmtId="0" fontId="37" fillId="0" borderId="49" xfId="0" applyFont="1" applyBorder="1" applyAlignment="1">
      <alignment horizontal="justify" vertical="center" wrapText="1"/>
    </xf>
    <xf numFmtId="0" fontId="37" fillId="0" borderId="49" xfId="0" applyFont="1" applyBorder="1" applyAlignment="1">
      <alignment horizontal="right" vertical="center" wrapText="1"/>
    </xf>
    <xf numFmtId="0" fontId="31" fillId="0" borderId="2" xfId="0" applyFont="1" applyFill="1" applyBorder="1"/>
    <xf numFmtId="0" fontId="31" fillId="0" borderId="2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9" fontId="28" fillId="0" borderId="0" xfId="48" applyFont="1"/>
    <xf numFmtId="9" fontId="32" fillId="0" borderId="0" xfId="48" applyFont="1"/>
    <xf numFmtId="0" fontId="39" fillId="0" borderId="12" xfId="0" applyFont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0" fontId="39" fillId="0" borderId="13" xfId="0" applyFont="1" applyBorder="1" applyAlignment="1">
      <alignment horizontal="right" vertical="center"/>
    </xf>
    <xf numFmtId="0" fontId="36" fillId="0" borderId="13" xfId="0" applyFont="1" applyBorder="1" applyAlignment="1">
      <alignment horizontal="right" vertical="center"/>
    </xf>
    <xf numFmtId="9" fontId="28" fillId="0" borderId="0" xfId="48" applyFont="1"/>
    <xf numFmtId="1" fontId="31" fillId="4" borderId="0" xfId="0" applyNumberFormat="1" applyFont="1" applyFill="1" applyAlignment="1">
      <alignment horizontal="center"/>
    </xf>
    <xf numFmtId="2" fontId="31" fillId="4" borderId="0" xfId="0" applyNumberFormat="1" applyFont="1" applyFill="1" applyAlignment="1">
      <alignment horizontal="center"/>
    </xf>
    <xf numFmtId="10" fontId="0" fillId="0" borderId="0" xfId="0" applyNumberFormat="1" applyBorder="1"/>
    <xf numFmtId="169" fontId="0" fillId="0" borderId="0" xfId="0" applyNumberFormat="1" applyBorder="1"/>
    <xf numFmtId="9" fontId="28" fillId="0" borderId="0" xfId="48" applyFont="1"/>
    <xf numFmtId="170" fontId="28" fillId="0" borderId="0" xfId="48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vertical="center" wrapText="1"/>
    </xf>
    <xf numFmtId="0" fontId="31" fillId="0" borderId="0" xfId="0" applyFont="1" applyBorder="1" applyAlignment="1">
      <alignment horizontal="right" vertical="center" wrapText="1"/>
    </xf>
    <xf numFmtId="2" fontId="31" fillId="2" borderId="0" xfId="0" applyNumberFormat="1" applyFont="1" applyFill="1" applyAlignment="1">
      <alignment horizontal="center" vertical="center" wrapText="1"/>
    </xf>
    <xf numFmtId="0" fontId="31" fillId="3" borderId="4" xfId="0" applyFont="1" applyFill="1" applyBorder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31" fillId="0" borderId="0" xfId="0" applyNumberFormat="1" applyFont="1" applyFill="1"/>
    <xf numFmtId="2" fontId="31" fillId="2" borderId="0" xfId="0" applyNumberFormat="1" applyFont="1" applyFill="1"/>
    <xf numFmtId="0" fontId="0" fillId="0" borderId="0" xfId="0" applyAlignment="1">
      <alignment horizontal="center"/>
    </xf>
    <xf numFmtId="2" fontId="31" fillId="2" borderId="0" xfId="0" applyNumberFormat="1" applyFont="1" applyFill="1" applyAlignment="1">
      <alignment horizontal="center" vertical="center" wrapText="1"/>
    </xf>
    <xf numFmtId="0" fontId="31" fillId="6" borderId="8" xfId="0" applyFont="1" applyFill="1" applyBorder="1" applyAlignment="1">
      <alignment horizontal="center"/>
    </xf>
    <xf numFmtId="0" fontId="31" fillId="6" borderId="9" xfId="0" applyFont="1" applyFill="1" applyBorder="1" applyAlignment="1">
      <alignment horizontal="center"/>
    </xf>
    <xf numFmtId="0" fontId="31" fillId="6" borderId="0" xfId="0" applyFont="1" applyFill="1" applyAlignment="1">
      <alignment horizontal="center"/>
    </xf>
    <xf numFmtId="0" fontId="34" fillId="0" borderId="0" xfId="0" applyFont="1" applyAlignment="1">
      <alignment vertical="center" wrapText="1"/>
    </xf>
    <xf numFmtId="168" fontId="28" fillId="0" borderId="0" xfId="6" applyNumberFormat="1" applyFont="1"/>
    <xf numFmtId="43" fontId="0" fillId="0" borderId="0" xfId="0" applyNumberFormat="1" applyAlignment="1">
      <alignment vertical="center" wrapText="1"/>
    </xf>
    <xf numFmtId="184" fontId="0" fillId="0" borderId="0" xfId="0" applyNumberFormat="1" applyAlignment="1">
      <alignment vertical="center" wrapText="1"/>
    </xf>
    <xf numFmtId="0" fontId="40" fillId="0" borderId="0" xfId="0" applyFont="1"/>
    <xf numFmtId="0" fontId="41" fillId="0" borderId="0" xfId="0" applyFont="1" applyAlignment="1">
      <alignment horizontal="left" indent="2"/>
    </xf>
    <xf numFmtId="169" fontId="28" fillId="0" borderId="0" xfId="6" applyNumberFormat="1" applyFont="1"/>
    <xf numFmtId="169" fontId="31" fillId="0" borderId="0" xfId="6" applyNumberFormat="1" applyFont="1"/>
    <xf numFmtId="0" fontId="42" fillId="0" borderId="0" xfId="0" applyFont="1"/>
    <xf numFmtId="9" fontId="42" fillId="0" borderId="0" xfId="48" applyFont="1"/>
    <xf numFmtId="167" fontId="34" fillId="0" borderId="0" xfId="7" applyFont="1" applyBorder="1" applyAlignment="1">
      <alignment vertical="center" wrapText="1"/>
    </xf>
    <xf numFmtId="0" fontId="35" fillId="0" borderId="0" xfId="0" applyFont="1" applyBorder="1"/>
    <xf numFmtId="167" fontId="34" fillId="0" borderId="0" xfId="7" applyFont="1" applyBorder="1"/>
    <xf numFmtId="0" fontId="35" fillId="0" borderId="1" xfId="0" applyFont="1" applyBorder="1"/>
    <xf numFmtId="2" fontId="34" fillId="0" borderId="1" xfId="0" applyNumberFormat="1" applyFont="1" applyBorder="1"/>
    <xf numFmtId="0" fontId="34" fillId="0" borderId="1" xfId="0" applyFont="1" applyBorder="1" applyAlignment="1">
      <alignment vertical="center" wrapText="1"/>
    </xf>
    <xf numFmtId="170" fontId="34" fillId="0" borderId="0" xfId="48" applyNumberFormat="1" applyFont="1" applyBorder="1" applyAlignment="1">
      <alignment horizontal="center"/>
    </xf>
    <xf numFmtId="169" fontId="34" fillId="0" borderId="0" xfId="7" applyNumberFormat="1" applyFont="1" applyAlignment="1">
      <alignment vertical="center" wrapText="1"/>
    </xf>
    <xf numFmtId="171" fontId="34" fillId="0" borderId="0" xfId="0" applyNumberFormat="1" applyFont="1" applyBorder="1" applyAlignment="1">
      <alignment horizontal="center"/>
    </xf>
    <xf numFmtId="0" fontId="35" fillId="0" borderId="2" xfId="0" applyFont="1" applyBorder="1"/>
    <xf numFmtId="171" fontId="34" fillId="0" borderId="2" xfId="0" applyNumberFormat="1" applyFont="1" applyBorder="1" applyAlignment="1">
      <alignment horizontal="center"/>
    </xf>
    <xf numFmtId="0" fontId="31" fillId="2" borderId="0" xfId="0" applyFont="1" applyFill="1" applyAlignment="1">
      <alignment horizontal="center" vertical="center" wrapText="1"/>
    </xf>
    <xf numFmtId="170" fontId="32" fillId="3" borderId="0" xfId="48" applyNumberFormat="1" applyFont="1" applyFill="1" applyBorder="1" applyAlignment="1">
      <alignment vertical="center" wrapText="1"/>
    </xf>
    <xf numFmtId="168" fontId="34" fillId="3" borderId="0" xfId="6" applyNumberFormat="1" applyFont="1" applyFill="1" applyBorder="1" applyAlignment="1">
      <alignment vertical="center" wrapText="1"/>
    </xf>
    <xf numFmtId="0" fontId="0" fillId="7" borderId="0" xfId="0" applyFill="1"/>
    <xf numFmtId="0" fontId="31" fillId="7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69" fontId="0" fillId="0" borderId="0" xfId="0" applyNumberFormat="1" applyFont="1"/>
    <xf numFmtId="169" fontId="0" fillId="0" borderId="0" xfId="0" applyNumberFormat="1"/>
    <xf numFmtId="169" fontId="28" fillId="0" borderId="0" xfId="6" applyNumberFormat="1" applyFont="1"/>
    <xf numFmtId="168" fontId="28" fillId="0" borderId="0" xfId="6" applyNumberFormat="1" applyFont="1"/>
    <xf numFmtId="171" fontId="0" fillId="0" borderId="0" xfId="0" applyNumberFormat="1" applyAlignment="1">
      <alignment horizontal="center"/>
    </xf>
    <xf numFmtId="168" fontId="28" fillId="0" borderId="0" xfId="6" applyNumberFormat="1" applyFont="1" applyAlignment="1">
      <alignment horizontal="center"/>
    </xf>
    <xf numFmtId="0" fontId="0" fillId="0" borderId="0" xfId="0" applyAlignment="1">
      <alignment wrapText="1"/>
    </xf>
    <xf numFmtId="168" fontId="0" fillId="0" borderId="0" xfId="0" applyNumberFormat="1"/>
    <xf numFmtId="170" fontId="28" fillId="0" borderId="0" xfId="48" applyNumberFormat="1" applyFont="1"/>
    <xf numFmtId="0" fontId="31" fillId="0" borderId="0" xfId="0" applyFont="1" applyFill="1" applyBorder="1"/>
    <xf numFmtId="168" fontId="28" fillId="0" borderId="0" xfId="6" applyNumberFormat="1" applyFont="1"/>
    <xf numFmtId="168" fontId="0" fillId="0" borderId="0" xfId="0" applyNumberFormat="1" applyBorder="1"/>
    <xf numFmtId="1" fontId="0" fillId="0" borderId="0" xfId="0" applyNumberFormat="1" applyBorder="1"/>
    <xf numFmtId="9" fontId="28" fillId="0" borderId="0" xfId="48" applyFont="1" applyBorder="1"/>
    <xf numFmtId="0" fontId="31" fillId="3" borderId="0" xfId="0" applyFont="1" applyFill="1" applyBorder="1" applyAlignment="1">
      <alignment horizontal="left" vertical="center" wrapText="1" indent="3"/>
    </xf>
    <xf numFmtId="0" fontId="31" fillId="3" borderId="0" xfId="0" applyFont="1" applyFill="1" applyBorder="1" applyAlignment="1">
      <alignment horizontal="left" vertical="center" wrapText="1" indent="2"/>
    </xf>
    <xf numFmtId="168" fontId="28" fillId="3" borderId="0" xfId="7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168" fontId="34" fillId="0" borderId="0" xfId="6" applyNumberFormat="1" applyFont="1" applyFill="1" applyBorder="1" applyAlignment="1">
      <alignment vertical="center" wrapText="1"/>
    </xf>
    <xf numFmtId="0" fontId="31" fillId="2" borderId="0" xfId="0" applyFont="1" applyFill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31" fillId="3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2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left"/>
    </xf>
    <xf numFmtId="0" fontId="35" fillId="2" borderId="0" xfId="0" applyFont="1" applyFill="1" applyBorder="1" applyAlignment="1">
      <alignment horizontal="left"/>
    </xf>
    <xf numFmtId="0" fontId="35" fillId="0" borderId="1" xfId="0" applyFont="1" applyBorder="1" applyAlignment="1">
      <alignment horizontal="left"/>
    </xf>
    <xf numFmtId="0" fontId="35" fillId="0" borderId="2" xfId="0" applyFont="1" applyBorder="1" applyAlignment="1">
      <alignment horizontal="left"/>
    </xf>
    <xf numFmtId="0" fontId="0" fillId="0" borderId="0" xfId="0" applyAlignment="1">
      <alignment horizontal="left" vertical="center" wrapText="1"/>
    </xf>
    <xf numFmtId="168" fontId="28" fillId="3" borderId="0" xfId="7" applyNumberFormat="1" applyFont="1" applyFill="1" applyBorder="1" applyAlignment="1">
      <alignment horizontal="left" vertical="center" wrapText="1" indent="2"/>
    </xf>
    <xf numFmtId="168" fontId="31" fillId="3" borderId="0" xfId="7" applyNumberFormat="1" applyFont="1" applyFill="1" applyBorder="1" applyAlignment="1" applyProtection="1">
      <alignment vertical="center" wrapText="1"/>
    </xf>
    <xf numFmtId="168" fontId="31" fillId="3" borderId="0" xfId="7" applyNumberFormat="1" applyFont="1" applyFill="1" applyBorder="1" applyAlignment="1">
      <alignment vertical="center" wrapText="1"/>
    </xf>
    <xf numFmtId="0" fontId="31" fillId="3" borderId="2" xfId="0" applyFont="1" applyFill="1" applyBorder="1" applyAlignment="1">
      <alignment horizontal="left" vertical="center" wrapText="1" indent="2"/>
    </xf>
    <xf numFmtId="168" fontId="28" fillId="3" borderId="2" xfId="7" applyNumberFormat="1" applyFont="1" applyFill="1" applyBorder="1" applyAlignment="1">
      <alignment horizontal="left" vertical="center" wrapText="1" indent="2"/>
    </xf>
    <xf numFmtId="169" fontId="0" fillId="0" borderId="0" xfId="0" applyNumberFormat="1" applyFill="1" applyAlignment="1">
      <alignment vertical="center" wrapText="1"/>
    </xf>
    <xf numFmtId="16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169" fontId="0" fillId="3" borderId="0" xfId="0" applyNumberFormat="1" applyFill="1" applyAlignment="1">
      <alignment vertical="center" wrapText="1"/>
    </xf>
    <xf numFmtId="2" fontId="31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1" fillId="3" borderId="0" xfId="0" applyNumberFormat="1" applyFont="1" applyFill="1"/>
    <xf numFmtId="2" fontId="32" fillId="0" borderId="0" xfId="0" applyNumberFormat="1" applyFont="1" applyAlignment="1">
      <alignment wrapText="1"/>
    </xf>
    <xf numFmtId="2" fontId="32" fillId="0" borderId="0" xfId="0" applyNumberFormat="1" applyFont="1"/>
    <xf numFmtId="2" fontId="32" fillId="0" borderId="0" xfId="0" applyNumberFormat="1" applyFont="1" applyFill="1"/>
    <xf numFmtId="2" fontId="32" fillId="3" borderId="0" xfId="0" applyNumberFormat="1" applyFont="1" applyFill="1"/>
    <xf numFmtId="2" fontId="32" fillId="2" borderId="0" xfId="0" applyNumberFormat="1" applyFont="1" applyFill="1"/>
    <xf numFmtId="2" fontId="31" fillId="8" borderId="4" xfId="0" applyNumberFormat="1" applyFont="1" applyFill="1" applyBorder="1" applyAlignment="1">
      <alignment horizontal="center" vertical="center" wrapText="1"/>
    </xf>
    <xf numFmtId="2" fontId="31" fillId="8" borderId="4" xfId="0" applyNumberFormat="1" applyFont="1" applyFill="1" applyBorder="1" applyAlignment="1">
      <alignment horizontal="center"/>
    </xf>
    <xf numFmtId="2" fontId="31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2" fillId="9" borderId="0" xfId="0" applyNumberFormat="1" applyFont="1" applyFill="1"/>
    <xf numFmtId="2" fontId="31" fillId="9" borderId="0" xfId="0" applyNumberFormat="1" applyFont="1" applyFill="1"/>
    <xf numFmtId="0" fontId="33" fillId="0" borderId="0" xfId="0" applyNumberFormat="1" applyFont="1"/>
    <xf numFmtId="0" fontId="31" fillId="0" borderId="0" xfId="0" applyNumberFormat="1" applyFont="1"/>
    <xf numFmtId="2" fontId="31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2" fillId="10" borderId="0" xfId="0" applyNumberFormat="1" applyFont="1" applyFill="1"/>
    <xf numFmtId="2" fontId="31" fillId="10" borderId="0" xfId="0" applyNumberFormat="1" applyFont="1" applyFill="1"/>
    <xf numFmtId="168" fontId="31" fillId="0" borderId="3" xfId="7" applyNumberFormat="1" applyFont="1" applyBorder="1" applyAlignment="1">
      <alignment vertical="center" wrapText="1"/>
    </xf>
    <xf numFmtId="169" fontId="0" fillId="0" borderId="3" xfId="0" applyNumberForma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/>
    <xf numFmtId="170" fontId="28" fillId="6" borderId="3" xfId="48" applyNumberFormat="1" applyFont="1" applyFill="1" applyBorder="1"/>
    <xf numFmtId="9" fontId="28" fillId="6" borderId="0" xfId="48" applyFont="1" applyFill="1" applyBorder="1"/>
    <xf numFmtId="2" fontId="31" fillId="0" borderId="0" xfId="0" applyNumberFormat="1" applyFont="1" applyAlignment="1">
      <alignment horizontal="center" vertical="center" wrapText="1"/>
    </xf>
    <xf numFmtId="43" fontId="0" fillId="0" borderId="3" xfId="0" applyNumberFormat="1" applyBorder="1" applyAlignment="1">
      <alignment vertical="center" wrapText="1"/>
    </xf>
    <xf numFmtId="168" fontId="34" fillId="3" borderId="0" xfId="0" applyNumberFormat="1" applyFont="1" applyFill="1" applyAlignment="1">
      <alignment vertical="center" wrapText="1"/>
    </xf>
    <xf numFmtId="0" fontId="35" fillId="3" borderId="0" xfId="0" applyFont="1" applyFill="1" applyAlignment="1">
      <alignment horizontal="left" vertical="center" wrapText="1" indent="3"/>
    </xf>
    <xf numFmtId="167" fontId="0" fillId="0" borderId="0" xfId="0" applyNumberFormat="1"/>
    <xf numFmtId="170" fontId="28" fillId="0" borderId="0" xfId="48" applyNumberFormat="1" applyFont="1"/>
    <xf numFmtId="9" fontId="28" fillId="0" borderId="0" xfId="48" applyFont="1" applyBorder="1" applyAlignment="1">
      <alignment vertical="justify" wrapText="1"/>
    </xf>
    <xf numFmtId="2" fontId="31" fillId="11" borderId="4" xfId="0" applyNumberFormat="1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vertical="center" wrapText="1"/>
    </xf>
    <xf numFmtId="0" fontId="31" fillId="2" borderId="2" xfId="0" applyFont="1" applyFill="1" applyBorder="1" applyAlignment="1">
      <alignment horizontal="center" vertical="center" wrapText="1"/>
    </xf>
    <xf numFmtId="168" fontId="34" fillId="3" borderId="0" xfId="6" applyNumberFormat="1" applyFont="1" applyFill="1" applyBorder="1" applyAlignment="1">
      <alignment horizontal="left" vertical="center" wrapText="1" indent="4"/>
    </xf>
    <xf numFmtId="168" fontId="34" fillId="3" borderId="0" xfId="6" applyNumberFormat="1" applyFont="1" applyFill="1" applyBorder="1" applyAlignment="1">
      <alignment horizontal="left" vertical="center" wrapText="1" indent="5"/>
    </xf>
    <xf numFmtId="9" fontId="34" fillId="3" borderId="0" xfId="48" applyFont="1" applyFill="1" applyBorder="1" applyAlignment="1">
      <alignment vertical="center" wrapText="1"/>
    </xf>
    <xf numFmtId="168" fontId="34" fillId="3" borderId="0" xfId="7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8" fontId="28" fillId="3" borderId="0" xfId="6" applyNumberFormat="1" applyFont="1" applyFill="1" applyBorder="1" applyAlignment="1">
      <alignment vertical="center" wrapText="1"/>
    </xf>
    <xf numFmtId="0" fontId="31" fillId="0" borderId="2" xfId="0" applyFont="1" applyBorder="1" applyAlignment="1">
      <alignment horizontal="right" vertical="center" wrapText="1"/>
    </xf>
    <xf numFmtId="0" fontId="31" fillId="2" borderId="2" xfId="0" applyFont="1" applyFill="1" applyBorder="1" applyAlignment="1">
      <alignment horizontal="left" vertical="center" wrapText="1"/>
    </xf>
    <xf numFmtId="2" fontId="31" fillId="0" borderId="0" xfId="0" applyNumberFormat="1" applyFont="1" applyAlignment="1">
      <alignment horizontal="center" vertical="center" wrapText="1"/>
    </xf>
    <xf numFmtId="2" fontId="31" fillId="12" borderId="4" xfId="0" applyNumberFormat="1" applyFont="1" applyFill="1" applyBorder="1" applyAlignment="1">
      <alignment horizontal="center" vertical="center" wrapText="1"/>
    </xf>
    <xf numFmtId="2" fontId="31" fillId="12" borderId="4" xfId="0" applyNumberFormat="1" applyFont="1" applyFill="1" applyBorder="1" applyAlignment="1">
      <alignment horizontal="center"/>
    </xf>
    <xf numFmtId="2" fontId="31" fillId="5" borderId="4" xfId="0" applyNumberFormat="1" applyFont="1" applyFill="1" applyBorder="1" applyAlignment="1">
      <alignment horizontal="center" vertical="center" wrapText="1"/>
    </xf>
    <xf numFmtId="168" fontId="28" fillId="0" borderId="0" xfId="7" applyNumberFormat="1" applyFont="1" applyFill="1" applyBorder="1" applyAlignment="1">
      <alignment vertical="justify" wrapText="1"/>
    </xf>
    <xf numFmtId="2" fontId="31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2" fillId="13" borderId="0" xfId="0" applyNumberFormat="1" applyFont="1" applyFill="1"/>
    <xf numFmtId="2" fontId="31" fillId="13" borderId="0" xfId="0" applyNumberFormat="1" applyFont="1" applyFill="1"/>
    <xf numFmtId="2" fontId="31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2" fillId="4" borderId="0" xfId="0" applyNumberFormat="1" applyFont="1" applyFill="1"/>
    <xf numFmtId="168" fontId="28" fillId="0" borderId="0" xfId="6" applyNumberFormat="1" applyFont="1"/>
    <xf numFmtId="168" fontId="28" fillId="0" borderId="0" xfId="6" applyNumberFormat="1" applyFont="1" applyFill="1"/>
    <xf numFmtId="2" fontId="0" fillId="14" borderId="0" xfId="0" applyNumberFormat="1" applyFill="1"/>
    <xf numFmtId="43" fontId="28" fillId="0" borderId="0" xfId="7" applyNumberFormat="1" applyFont="1" applyBorder="1" applyAlignment="1">
      <alignment vertical="center" wrapText="1"/>
    </xf>
    <xf numFmtId="2" fontId="31" fillId="12" borderId="14" xfId="0" applyNumberFormat="1" applyFont="1" applyFill="1" applyBorder="1" applyAlignment="1">
      <alignment horizontal="center" vertical="center" wrapText="1"/>
    </xf>
    <xf numFmtId="2" fontId="31" fillId="15" borderId="0" xfId="0" applyNumberFormat="1" applyFont="1" applyFill="1" applyBorder="1" applyAlignment="1">
      <alignment horizontal="center" vertical="center" wrapText="1"/>
    </xf>
    <xf numFmtId="2" fontId="31" fillId="12" borderId="0" xfId="0" applyNumberFormat="1" applyFont="1" applyFill="1" applyBorder="1" applyAlignment="1">
      <alignment horizontal="center" vertical="center" wrapText="1"/>
    </xf>
    <xf numFmtId="2" fontId="31" fillId="15" borderId="15" xfId="0" applyNumberFormat="1" applyFont="1" applyFill="1" applyBorder="1" applyAlignment="1">
      <alignment horizontal="center" vertical="center" wrapText="1"/>
    </xf>
    <xf numFmtId="2" fontId="0" fillId="12" borderId="14" xfId="0" applyNumberFormat="1" applyFill="1" applyBorder="1" applyAlignment="1">
      <alignment wrapText="1"/>
    </xf>
    <xf numFmtId="2" fontId="0" fillId="15" borderId="0" xfId="0" applyNumberFormat="1" applyFill="1" applyBorder="1" applyAlignment="1">
      <alignment wrapText="1"/>
    </xf>
    <xf numFmtId="2" fontId="0" fillId="12" borderId="0" xfId="0" applyNumberFormat="1" applyFill="1" applyBorder="1" applyAlignment="1">
      <alignment wrapText="1"/>
    </xf>
    <xf numFmtId="2" fontId="0" fillId="15" borderId="15" xfId="0" applyNumberFormat="1" applyFill="1" applyBorder="1" applyAlignment="1">
      <alignment wrapText="1"/>
    </xf>
    <xf numFmtId="2" fontId="0" fillId="12" borderId="14" xfId="0" applyNumberFormat="1" applyFill="1" applyBorder="1"/>
    <xf numFmtId="2" fontId="0" fillId="15" borderId="0" xfId="0" applyNumberFormat="1" applyFill="1" applyBorder="1"/>
    <xf numFmtId="2" fontId="0" fillId="12" borderId="0" xfId="0" applyNumberFormat="1" applyFill="1" applyBorder="1"/>
    <xf numFmtId="2" fontId="0" fillId="15" borderId="15" xfId="0" applyNumberFormat="1" applyFill="1" applyBorder="1"/>
    <xf numFmtId="2" fontId="32" fillId="12" borderId="14" xfId="0" applyNumberFormat="1" applyFont="1" applyFill="1" applyBorder="1"/>
    <xf numFmtId="2" fontId="32" fillId="15" borderId="0" xfId="0" applyNumberFormat="1" applyFont="1" applyFill="1" applyBorder="1"/>
    <xf numFmtId="2" fontId="32" fillId="12" borderId="0" xfId="0" applyNumberFormat="1" applyFont="1" applyFill="1" applyBorder="1"/>
    <xf numFmtId="2" fontId="32" fillId="15" borderId="15" xfId="0" applyNumberFormat="1" applyFont="1" applyFill="1" applyBorder="1"/>
    <xf numFmtId="2" fontId="31" fillId="12" borderId="14" xfId="0" applyNumberFormat="1" applyFont="1" applyFill="1" applyBorder="1"/>
    <xf numFmtId="2" fontId="31" fillId="15" borderId="0" xfId="0" applyNumberFormat="1" applyFont="1" applyFill="1" applyBorder="1"/>
    <xf numFmtId="2" fontId="31" fillId="12" borderId="0" xfId="0" applyNumberFormat="1" applyFont="1" applyFill="1" applyBorder="1"/>
    <xf numFmtId="2" fontId="31" fillId="15" borderId="15" xfId="0" applyNumberFormat="1" applyFont="1" applyFill="1" applyBorder="1"/>
    <xf numFmtId="2" fontId="0" fillId="12" borderId="16" xfId="0" applyNumberFormat="1" applyFill="1" applyBorder="1"/>
    <xf numFmtId="2" fontId="0" fillId="15" borderId="13" xfId="0" applyNumberFormat="1" applyFill="1" applyBorder="1"/>
    <xf numFmtId="2" fontId="0" fillId="12" borderId="13" xfId="0" applyNumberFormat="1" applyFill="1" applyBorder="1"/>
    <xf numFmtId="2" fontId="0" fillId="15" borderId="17" xfId="0" applyNumberFormat="1" applyFill="1" applyBorder="1"/>
    <xf numFmtId="0" fontId="0" fillId="0" borderId="0" xfId="0" applyBorder="1" applyAlignment="1">
      <alignment horizontal="left" vertical="center" wrapText="1"/>
    </xf>
    <xf numFmtId="0" fontId="31" fillId="2" borderId="0" xfId="0" applyFont="1" applyFill="1" applyAlignment="1">
      <alignment horizontal="center"/>
    </xf>
    <xf numFmtId="9" fontId="33" fillId="16" borderId="18" xfId="48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/>
    </xf>
    <xf numFmtId="0" fontId="43" fillId="17" borderId="50" xfId="0" applyFont="1" applyFill="1" applyBorder="1" applyAlignment="1">
      <alignment horizontal="center" vertical="center" wrapText="1"/>
    </xf>
    <xf numFmtId="0" fontId="44" fillId="0" borderId="50" xfId="0" applyFont="1" applyBorder="1" applyAlignment="1">
      <alignment vertical="center" wrapText="1"/>
    </xf>
    <xf numFmtId="0" fontId="44" fillId="0" borderId="50" xfId="0" applyFont="1" applyBorder="1" applyAlignment="1">
      <alignment horizontal="right" vertical="center" wrapText="1"/>
    </xf>
    <xf numFmtId="171" fontId="44" fillId="0" borderId="50" xfId="0" applyNumberFormat="1" applyFont="1" applyBorder="1" applyAlignment="1">
      <alignment horizontal="right" vertical="center" wrapText="1"/>
    </xf>
    <xf numFmtId="170" fontId="44" fillId="0" borderId="50" xfId="48" applyNumberFormat="1" applyFont="1" applyBorder="1" applyAlignment="1">
      <alignment horizontal="right" vertical="center" wrapText="1"/>
    </xf>
    <xf numFmtId="170" fontId="44" fillId="0" borderId="50" xfId="0" applyNumberFormat="1" applyFont="1" applyBorder="1" applyAlignment="1">
      <alignment horizontal="right" vertical="center" wrapText="1"/>
    </xf>
    <xf numFmtId="170" fontId="44" fillId="0" borderId="50" xfId="0" applyNumberFormat="1" applyFont="1" applyFill="1" applyBorder="1" applyAlignment="1">
      <alignment horizontal="right" vertical="center" wrapText="1"/>
    </xf>
    <xf numFmtId="170" fontId="34" fillId="0" borderId="50" xfId="0" applyNumberFormat="1" applyFont="1" applyBorder="1" applyAlignment="1">
      <alignment horizontal="right" vertical="center"/>
    </xf>
    <xf numFmtId="170" fontId="44" fillId="0" borderId="50" xfId="48" applyNumberFormat="1" applyFont="1" applyFill="1" applyBorder="1" applyAlignment="1">
      <alignment horizontal="right" vertical="center" wrapText="1"/>
    </xf>
    <xf numFmtId="10" fontId="44" fillId="0" borderId="50" xfId="48" applyNumberFormat="1" applyFont="1" applyFill="1" applyBorder="1" applyAlignment="1">
      <alignment horizontal="right" vertical="center" wrapText="1"/>
    </xf>
    <xf numFmtId="10" fontId="44" fillId="0" borderId="50" xfId="0" applyNumberFormat="1" applyFont="1" applyBorder="1" applyAlignment="1">
      <alignment horizontal="right" vertical="center" wrapText="1"/>
    </xf>
    <xf numFmtId="170" fontId="44" fillId="0" borderId="50" xfId="0" applyNumberFormat="1" applyFont="1" applyBorder="1" applyAlignment="1">
      <alignment horizontal="right" vertical="center"/>
    </xf>
    <xf numFmtId="0" fontId="44" fillId="0" borderId="50" xfId="0" applyFont="1" applyFill="1" applyBorder="1" applyAlignment="1">
      <alignment horizontal="right" vertical="center" wrapText="1"/>
    </xf>
    <xf numFmtId="9" fontId="44" fillId="0" borderId="50" xfId="48" applyNumberFormat="1" applyFont="1" applyBorder="1" applyAlignment="1">
      <alignment horizontal="right" vertical="center" wrapText="1"/>
    </xf>
    <xf numFmtId="9" fontId="44" fillId="0" borderId="50" xfId="0" applyNumberFormat="1" applyFont="1" applyBorder="1" applyAlignment="1">
      <alignment horizontal="right" vertical="center" wrapText="1"/>
    </xf>
    <xf numFmtId="3" fontId="44" fillId="0" borderId="50" xfId="0" applyNumberFormat="1" applyFont="1" applyBorder="1" applyAlignment="1">
      <alignment horizontal="right" vertical="center" wrapText="1"/>
    </xf>
    <xf numFmtId="0" fontId="34" fillId="0" borderId="0" xfId="0" applyFont="1"/>
    <xf numFmtId="0" fontId="0" fillId="0" borderId="0" xfId="0" applyFont="1" applyFill="1"/>
    <xf numFmtId="0" fontId="0" fillId="0" borderId="0" xfId="0" applyFont="1" applyFill="1" applyBorder="1"/>
    <xf numFmtId="0" fontId="0" fillId="0" borderId="53" xfId="0" applyBorder="1"/>
    <xf numFmtId="0" fontId="29" fillId="18" borderId="54" xfId="0" applyFont="1" applyFill="1" applyBorder="1" applyAlignment="1">
      <alignment horizontal="center" vertical="center"/>
    </xf>
    <xf numFmtId="185" fontId="18" fillId="19" borderId="55" xfId="6" applyNumberFormat="1" applyFont="1" applyFill="1" applyBorder="1"/>
    <xf numFmtId="185" fontId="19" fillId="0" borderId="55" xfId="6" applyNumberFormat="1" applyFont="1" applyFill="1" applyBorder="1"/>
    <xf numFmtId="185" fontId="19" fillId="20" borderId="55" xfId="6" applyNumberFormat="1" applyFont="1" applyFill="1" applyBorder="1"/>
    <xf numFmtId="185" fontId="18" fillId="19" borderId="56" xfId="6" applyNumberFormat="1" applyFont="1" applyFill="1" applyBorder="1"/>
    <xf numFmtId="0" fontId="44" fillId="19" borderId="50" xfId="0" applyFont="1" applyFill="1" applyBorder="1" applyAlignment="1">
      <alignment horizontal="right" vertical="center" wrapText="1"/>
    </xf>
    <xf numFmtId="171" fontId="44" fillId="19" borderId="50" xfId="0" applyNumberFormat="1" applyFont="1" applyFill="1" applyBorder="1" applyAlignment="1">
      <alignment horizontal="right" vertical="center" wrapText="1"/>
    </xf>
    <xf numFmtId="170" fontId="44" fillId="19" borderId="50" xfId="0" applyNumberFormat="1" applyFont="1" applyFill="1" applyBorder="1" applyAlignment="1">
      <alignment horizontal="right" vertical="center" wrapText="1"/>
    </xf>
    <xf numFmtId="170" fontId="44" fillId="19" borderId="50" xfId="48" applyNumberFormat="1" applyFont="1" applyFill="1" applyBorder="1" applyAlignment="1">
      <alignment horizontal="right" vertical="center" wrapText="1"/>
    </xf>
    <xf numFmtId="170" fontId="34" fillId="19" borderId="50" xfId="48" applyNumberFormat="1" applyFont="1" applyFill="1" applyBorder="1" applyAlignment="1">
      <alignment horizontal="right" vertical="center" wrapText="1"/>
    </xf>
    <xf numFmtId="170" fontId="34" fillId="19" borderId="50" xfId="16" applyNumberFormat="1" applyFont="1" applyFill="1" applyBorder="1" applyAlignment="1">
      <alignment horizontal="right" vertical="center" wrapText="1"/>
    </xf>
    <xf numFmtId="9" fontId="44" fillId="19" borderId="50" xfId="0" applyNumberFormat="1" applyFont="1" applyFill="1" applyBorder="1" applyAlignment="1">
      <alignment horizontal="right" vertical="center" wrapText="1"/>
    </xf>
    <xf numFmtId="170" fontId="46" fillId="19" borderId="50" xfId="0" applyNumberFormat="1" applyFont="1" applyFill="1" applyBorder="1" applyAlignment="1">
      <alignment horizontal="right" vertical="center" wrapText="1"/>
    </xf>
    <xf numFmtId="3" fontId="44" fillId="19" borderId="50" xfId="0" applyNumberFormat="1" applyFont="1" applyFill="1" applyBorder="1" applyAlignment="1">
      <alignment horizontal="right" vertical="center" wrapText="1"/>
    </xf>
    <xf numFmtId="0" fontId="47" fillId="19" borderId="50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right"/>
    </xf>
    <xf numFmtId="171" fontId="0" fillId="0" borderId="0" xfId="0" applyNumberFormat="1" applyFont="1"/>
    <xf numFmtId="0" fontId="50" fillId="0" borderId="57" xfId="0" applyFont="1" applyBorder="1" applyAlignment="1">
      <alignment vertical="center" wrapText="1"/>
    </xf>
    <xf numFmtId="0" fontId="48" fillId="0" borderId="57" xfId="0" applyFont="1" applyBorder="1" applyAlignment="1">
      <alignment vertical="center" wrapText="1"/>
    </xf>
    <xf numFmtId="170" fontId="49" fillId="0" borderId="52" xfId="0" applyNumberFormat="1" applyFont="1" applyBorder="1" applyAlignment="1">
      <alignment horizontal="right" vertical="center"/>
    </xf>
    <xf numFmtId="170" fontId="49" fillId="0" borderId="52" xfId="48" applyNumberFormat="1" applyFont="1" applyBorder="1" applyAlignment="1">
      <alignment horizontal="right" vertical="center" wrapText="1"/>
    </xf>
    <xf numFmtId="0" fontId="50" fillId="0" borderId="57" xfId="0" applyFont="1" applyBorder="1" applyAlignment="1">
      <alignment vertical="center"/>
    </xf>
    <xf numFmtId="0" fontId="48" fillId="0" borderId="57" xfId="0" applyFont="1" applyBorder="1" applyAlignment="1">
      <alignment vertical="center"/>
    </xf>
    <xf numFmtId="0" fontId="51" fillId="23" borderId="57" xfId="0" applyFont="1" applyFill="1" applyBorder="1" applyAlignment="1">
      <alignment vertical="center"/>
    </xf>
    <xf numFmtId="0" fontId="51" fillId="23" borderId="52" xfId="0" applyFont="1" applyFill="1" applyBorder="1" applyAlignment="1">
      <alignment horizontal="right" vertical="center"/>
    </xf>
    <xf numFmtId="0" fontId="51" fillId="23" borderId="52" xfId="0" applyFont="1" applyFill="1" applyBorder="1" applyAlignment="1">
      <alignment horizontal="right" vertical="center" wrapText="1"/>
    </xf>
    <xf numFmtId="3" fontId="51" fillId="23" borderId="51" xfId="0" applyNumberFormat="1" applyFont="1" applyFill="1" applyBorder="1" applyAlignment="1">
      <alignment horizontal="center" vertical="center" wrapText="1"/>
    </xf>
    <xf numFmtId="3" fontId="51" fillId="23" borderId="52" xfId="0" applyNumberFormat="1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170" fontId="34" fillId="0" borderId="50" xfId="48" applyNumberFormat="1" applyFont="1" applyFill="1" applyBorder="1" applyAlignment="1">
      <alignment horizontal="right" vertical="center" wrapText="1"/>
    </xf>
    <xf numFmtId="170" fontId="34" fillId="0" borderId="50" xfId="16" applyNumberFormat="1" applyFont="1" applyFill="1" applyBorder="1" applyAlignment="1">
      <alignment horizontal="right" vertical="center" wrapText="1"/>
    </xf>
    <xf numFmtId="171" fontId="47" fillId="0" borderId="50" xfId="0" applyNumberFormat="1" applyFont="1" applyFill="1" applyBorder="1" applyAlignment="1">
      <alignment horizontal="right" vertical="center" wrapText="1"/>
    </xf>
    <xf numFmtId="170" fontId="47" fillId="0" borderId="50" xfId="0" applyNumberFormat="1" applyFont="1" applyFill="1" applyBorder="1" applyAlignment="1">
      <alignment horizontal="right" vertical="center" wrapText="1"/>
    </xf>
    <xf numFmtId="170" fontId="47" fillId="0" borderId="50" xfId="48" applyNumberFormat="1" applyFont="1" applyFill="1" applyBorder="1" applyAlignment="1">
      <alignment horizontal="right" vertical="center" wrapText="1"/>
    </xf>
    <xf numFmtId="0" fontId="47" fillId="0" borderId="50" xfId="0" applyFont="1" applyFill="1" applyBorder="1" applyAlignment="1">
      <alignment horizontal="right" vertical="center" wrapText="1"/>
    </xf>
    <xf numFmtId="9" fontId="47" fillId="0" borderId="50" xfId="0" applyNumberFormat="1" applyFont="1" applyFill="1" applyBorder="1" applyAlignment="1">
      <alignment horizontal="right" vertical="center" wrapText="1"/>
    </xf>
    <xf numFmtId="3" fontId="47" fillId="0" borderId="50" xfId="0" applyNumberFormat="1" applyFont="1" applyFill="1" applyBorder="1" applyAlignment="1">
      <alignment horizontal="right" vertical="center" wrapText="1"/>
    </xf>
    <xf numFmtId="0" fontId="43" fillId="17" borderId="58" xfId="0" applyFont="1" applyFill="1" applyBorder="1" applyAlignment="1">
      <alignment vertical="center" wrapText="1"/>
    </xf>
    <xf numFmtId="9" fontId="33" fillId="16" borderId="12" xfId="48" applyFont="1" applyFill="1" applyBorder="1" applyAlignment="1">
      <alignment horizontal="center" vertical="center" wrapText="1"/>
    </xf>
    <xf numFmtId="170" fontId="28" fillId="0" borderId="19" xfId="48" applyNumberFormat="1" applyFont="1" applyBorder="1" applyAlignment="1">
      <alignment vertical="center" wrapText="1"/>
    </xf>
    <xf numFmtId="0" fontId="34" fillId="0" borderId="20" xfId="0" applyFont="1" applyBorder="1"/>
    <xf numFmtId="0" fontId="34" fillId="0" borderId="21" xfId="0" applyFont="1" applyBorder="1"/>
    <xf numFmtId="170" fontId="34" fillId="0" borderId="21" xfId="0" applyNumberFormat="1" applyFont="1" applyBorder="1"/>
    <xf numFmtId="171" fontId="34" fillId="0" borderId="21" xfId="0" applyNumberFormat="1" applyFont="1" applyBorder="1"/>
    <xf numFmtId="171" fontId="34" fillId="0" borderId="22" xfId="0" applyNumberFormat="1" applyFont="1" applyBorder="1"/>
    <xf numFmtId="171" fontId="34" fillId="0" borderId="23" xfId="0" applyNumberFormat="1" applyFont="1" applyBorder="1"/>
    <xf numFmtId="171" fontId="34" fillId="0" borderId="24" xfId="0" applyNumberFormat="1" applyFont="1" applyBorder="1"/>
    <xf numFmtId="170" fontId="34" fillId="0" borderId="24" xfId="0" applyNumberFormat="1" applyFont="1" applyBorder="1"/>
    <xf numFmtId="171" fontId="34" fillId="0" borderId="25" xfId="0" applyNumberFormat="1" applyFont="1" applyBorder="1"/>
    <xf numFmtId="0" fontId="0" fillId="24" borderId="21" xfId="0" applyFill="1" applyBorder="1" applyAlignment="1">
      <alignment vertical="center" wrapText="1"/>
    </xf>
    <xf numFmtId="9" fontId="33" fillId="16" borderId="26" xfId="48" applyFont="1" applyFill="1" applyBorder="1" applyAlignment="1">
      <alignment horizontal="center" vertical="center" wrapText="1"/>
    </xf>
    <xf numFmtId="0" fontId="0" fillId="24" borderId="27" xfId="0" applyFill="1" applyBorder="1" applyAlignment="1">
      <alignment vertical="center" wrapText="1"/>
    </xf>
    <xf numFmtId="9" fontId="28" fillId="0" borderId="27" xfId="48" applyFont="1" applyBorder="1" applyAlignment="1">
      <alignment vertical="center" wrapText="1"/>
    </xf>
    <xf numFmtId="170" fontId="28" fillId="3" borderId="19" xfId="48" applyNumberFormat="1" applyFont="1" applyFill="1" applyBorder="1" applyAlignment="1">
      <alignment vertical="center" wrapText="1"/>
    </xf>
    <xf numFmtId="0" fontId="0" fillId="3" borderId="28" xfId="0" applyFill="1" applyBorder="1" applyAlignment="1">
      <alignment vertical="center" wrapText="1"/>
    </xf>
    <xf numFmtId="170" fontId="28" fillId="3" borderId="27" xfId="48" applyNumberFormat="1" applyFont="1" applyFill="1" applyBorder="1" applyAlignment="1">
      <alignment vertical="center" wrapText="1"/>
    </xf>
    <xf numFmtId="0" fontId="44" fillId="3" borderId="50" xfId="0" applyFont="1" applyFill="1" applyBorder="1" applyAlignment="1">
      <alignment horizontal="right" vertical="center" wrapText="1"/>
    </xf>
    <xf numFmtId="171" fontId="44" fillId="3" borderId="50" xfId="0" applyNumberFormat="1" applyFont="1" applyFill="1" applyBorder="1" applyAlignment="1">
      <alignment horizontal="right" vertical="center" wrapText="1"/>
    </xf>
    <xf numFmtId="171" fontId="47" fillId="3" borderId="50" xfId="0" applyNumberFormat="1" applyFont="1" applyFill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69" fontId="0" fillId="0" borderId="30" xfId="0" applyNumberFormat="1" applyBorder="1" applyAlignment="1">
      <alignment horizontal="right" vertical="center" wrapText="1"/>
    </xf>
    <xf numFmtId="169" fontId="0" fillId="0" borderId="31" xfId="0" applyNumberFormat="1" applyBorder="1" applyAlignment="1">
      <alignment horizontal="right" vertical="center" wrapText="1"/>
    </xf>
    <xf numFmtId="169" fontId="0" fillId="0" borderId="20" xfId="0" applyNumberFormat="1" applyBorder="1" applyAlignment="1">
      <alignment horizontal="right" vertical="center" wrapText="1"/>
    </xf>
    <xf numFmtId="0" fontId="0" fillId="0" borderId="19" xfId="0" applyBorder="1" applyAlignment="1">
      <alignment horizontal="right" vertical="center" wrapText="1"/>
    </xf>
    <xf numFmtId="167" fontId="0" fillId="0" borderId="28" xfId="0" applyNumberFormat="1" applyBorder="1" applyAlignment="1">
      <alignment horizontal="right" vertical="center" wrapText="1"/>
    </xf>
    <xf numFmtId="167" fontId="0" fillId="0" borderId="27" xfId="0" applyNumberFormat="1" applyBorder="1" applyAlignment="1">
      <alignment horizontal="right" vertical="center" wrapText="1"/>
    </xf>
    <xf numFmtId="167" fontId="0" fillId="0" borderId="21" xfId="0" applyNumberFormat="1" applyBorder="1" applyAlignment="1">
      <alignment horizontal="right" vertical="center" wrapText="1"/>
    </xf>
    <xf numFmtId="2" fontId="0" fillId="0" borderId="19" xfId="0" applyNumberFormat="1" applyBorder="1" applyAlignment="1">
      <alignment horizontal="right" vertical="center" wrapText="1"/>
    </xf>
    <xf numFmtId="171" fontId="0" fillId="0" borderId="11" xfId="0" applyNumberFormat="1" applyBorder="1" applyAlignment="1">
      <alignment horizontal="right" vertical="center" wrapText="1"/>
    </xf>
    <xf numFmtId="169" fontId="0" fillId="0" borderId="28" xfId="0" applyNumberFormat="1" applyBorder="1" applyAlignment="1">
      <alignment horizontal="right" vertical="center" wrapText="1"/>
    </xf>
    <xf numFmtId="169" fontId="0" fillId="0" borderId="27" xfId="0" applyNumberFormat="1" applyBorder="1" applyAlignment="1">
      <alignment horizontal="right" vertical="center" wrapText="1"/>
    </xf>
    <xf numFmtId="169" fontId="0" fillId="0" borderId="21" xfId="0" applyNumberFormat="1" applyBorder="1" applyAlignment="1">
      <alignment horizontal="right" vertical="center" wrapText="1"/>
    </xf>
    <xf numFmtId="170" fontId="28" fillId="3" borderId="19" xfId="48" applyNumberFormat="1" applyFont="1" applyFill="1" applyBorder="1" applyAlignment="1">
      <alignment horizontal="right" vertical="center" wrapText="1"/>
    </xf>
    <xf numFmtId="0" fontId="0" fillId="3" borderId="28" xfId="0" applyFill="1" applyBorder="1" applyAlignment="1">
      <alignment horizontal="right" vertical="center" wrapText="1"/>
    </xf>
    <xf numFmtId="0" fontId="0" fillId="24" borderId="27" xfId="0" applyFill="1" applyBorder="1" applyAlignment="1">
      <alignment horizontal="right" vertical="center" wrapText="1"/>
    </xf>
    <xf numFmtId="0" fontId="0" fillId="24" borderId="21" xfId="0" applyFill="1" applyBorder="1" applyAlignment="1">
      <alignment horizontal="right" vertical="center" wrapText="1"/>
    </xf>
    <xf numFmtId="171" fontId="0" fillId="0" borderId="32" xfId="0" applyNumberFormat="1" applyBorder="1" applyAlignment="1">
      <alignment horizontal="right" vertical="center" wrapText="1"/>
    </xf>
    <xf numFmtId="171" fontId="0" fillId="0" borderId="33" xfId="0" applyNumberFormat="1" applyBorder="1" applyAlignment="1">
      <alignment horizontal="right" vertical="center" wrapText="1"/>
    </xf>
    <xf numFmtId="171" fontId="0" fillId="0" borderId="34" xfId="0" applyNumberFormat="1" applyBorder="1" applyAlignment="1">
      <alignment horizontal="right" vertical="center" wrapText="1"/>
    </xf>
    <xf numFmtId="171" fontId="0" fillId="0" borderId="22" xfId="0" applyNumberFormat="1" applyBorder="1" applyAlignment="1">
      <alignment horizontal="right" vertical="center" wrapText="1"/>
    </xf>
    <xf numFmtId="2" fontId="34" fillId="0" borderId="21" xfId="0" applyNumberFormat="1" applyFont="1" applyBorder="1"/>
    <xf numFmtId="0" fontId="31" fillId="0" borderId="0" xfId="0" applyFont="1" applyFill="1" applyAlignment="1">
      <alignment vertical="center" wrapText="1"/>
    </xf>
    <xf numFmtId="0" fontId="31" fillId="0" borderId="0" xfId="0" applyFont="1" applyFill="1" applyAlignment="1">
      <alignment horizontal="left" vertical="center" wrapText="1"/>
    </xf>
    <xf numFmtId="9" fontId="31" fillId="0" borderId="0" xfId="48" applyFont="1" applyFill="1" applyAlignment="1">
      <alignment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31" fillId="16" borderId="1" xfId="0" applyFont="1" applyFill="1" applyBorder="1" applyAlignment="1">
      <alignment horizontal="left" vertical="center" wrapText="1"/>
    </xf>
    <xf numFmtId="0" fontId="31" fillId="16" borderId="1" xfId="0" applyFont="1" applyFill="1" applyBorder="1" applyAlignment="1">
      <alignment vertical="center" wrapText="1"/>
    </xf>
    <xf numFmtId="0" fontId="31" fillId="16" borderId="1" xfId="0" applyFont="1" applyFill="1" applyBorder="1" applyAlignment="1">
      <alignment horizontal="right" vertical="center" wrapText="1"/>
    </xf>
    <xf numFmtId="0" fontId="31" fillId="16" borderId="0" xfId="0" applyFont="1" applyFill="1" applyBorder="1" applyAlignment="1">
      <alignment horizontal="right" vertical="center" wrapText="1"/>
    </xf>
    <xf numFmtId="43" fontId="0" fillId="0" borderId="0" xfId="0" applyNumberFormat="1" applyFill="1" applyAlignment="1">
      <alignment vertical="center" wrapText="1"/>
    </xf>
    <xf numFmtId="169" fontId="0" fillId="0" borderId="0" xfId="0" applyNumberFormat="1" applyFill="1" applyAlignment="1">
      <alignment horizontal="right" vertical="center" wrapText="1"/>
    </xf>
    <xf numFmtId="169" fontId="0" fillId="0" borderId="2" xfId="0" applyNumberFormat="1" applyFill="1" applyBorder="1" applyAlignment="1">
      <alignment vertical="center" wrapText="1"/>
    </xf>
    <xf numFmtId="43" fontId="0" fillId="0" borderId="0" xfId="0" applyNumberFormat="1" applyFill="1" applyBorder="1" applyAlignment="1">
      <alignment vertical="center" wrapText="1"/>
    </xf>
    <xf numFmtId="169" fontId="0" fillId="0" borderId="2" xfId="0" applyNumberFormat="1" applyFill="1" applyBorder="1" applyAlignment="1">
      <alignment horizontal="right" vertical="center" wrapText="1"/>
    </xf>
    <xf numFmtId="0" fontId="0" fillId="0" borderId="2" xfId="0" applyFill="1" applyBorder="1" applyAlignment="1">
      <alignment vertical="center" wrapText="1"/>
    </xf>
    <xf numFmtId="169" fontId="0" fillId="0" borderId="0" xfId="0" applyNumberFormat="1" applyFill="1" applyBorder="1" applyAlignment="1">
      <alignment horizontal="right" vertical="center" wrapText="1"/>
    </xf>
    <xf numFmtId="0" fontId="0" fillId="0" borderId="0" xfId="0" applyFill="1" applyAlignment="1">
      <alignment horizontal="left" vertical="center" wrapText="1"/>
    </xf>
    <xf numFmtId="170" fontId="0" fillId="0" borderId="0" xfId="0" applyNumberFormat="1" applyFill="1" applyAlignment="1">
      <alignment vertical="center" wrapText="1"/>
    </xf>
    <xf numFmtId="9" fontId="0" fillId="0" borderId="0" xfId="0" applyNumberFormat="1" applyFill="1" applyAlignment="1">
      <alignment vertical="center" wrapText="1"/>
    </xf>
    <xf numFmtId="0" fontId="0" fillId="0" borderId="35" xfId="0" applyFill="1" applyBorder="1" applyAlignment="1">
      <alignment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2" xfId="0" applyFill="1" applyBorder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vertical="center" wrapText="1"/>
    </xf>
    <xf numFmtId="17" fontId="0" fillId="2" borderId="0" xfId="0" applyNumberFormat="1" applyFill="1" applyAlignment="1">
      <alignment horizontal="right" vertical="center" wrapText="1"/>
    </xf>
    <xf numFmtId="0" fontId="0" fillId="0" borderId="0" xfId="0" applyFont="1" applyBorder="1" applyAlignment="1">
      <alignment horizontal="right"/>
    </xf>
    <xf numFmtId="0" fontId="31" fillId="25" borderId="0" xfId="0" applyFont="1" applyFill="1" applyBorder="1" applyAlignment="1">
      <alignment horizontal="left" vertical="center" wrapText="1"/>
    </xf>
    <xf numFmtId="168" fontId="34" fillId="25" borderId="0" xfId="6" applyNumberFormat="1" applyFont="1" applyFill="1" applyBorder="1" applyAlignment="1">
      <alignment vertical="center" wrapText="1"/>
    </xf>
    <xf numFmtId="168" fontId="28" fillId="25" borderId="0" xfId="6" applyNumberFormat="1" applyFont="1" applyFill="1" applyBorder="1" applyAlignment="1">
      <alignment vertical="center" wrapText="1"/>
    </xf>
    <xf numFmtId="168" fontId="28" fillId="25" borderId="0" xfId="7" applyNumberFormat="1" applyFont="1" applyFill="1" applyBorder="1" applyAlignment="1">
      <alignment vertical="center" wrapText="1"/>
    </xf>
    <xf numFmtId="168" fontId="34" fillId="25" borderId="0" xfId="7" applyNumberFormat="1" applyFont="1" applyFill="1" applyBorder="1" applyAlignment="1">
      <alignment vertical="center" wrapText="1"/>
    </xf>
    <xf numFmtId="170" fontId="34" fillId="25" borderId="0" xfId="48" applyNumberFormat="1" applyFont="1" applyFill="1" applyBorder="1" applyAlignment="1">
      <alignment vertical="center" wrapText="1"/>
    </xf>
    <xf numFmtId="0" fontId="35" fillId="25" borderId="0" xfId="0" applyFont="1" applyFill="1" applyBorder="1" applyAlignment="1">
      <alignment horizontal="left" vertical="center" wrapText="1"/>
    </xf>
    <xf numFmtId="0" fontId="31" fillId="25" borderId="3" xfId="0" applyFont="1" applyFill="1" applyBorder="1" applyAlignment="1">
      <alignment horizontal="left" vertical="center" wrapText="1"/>
    </xf>
    <xf numFmtId="168" fontId="31" fillId="25" borderId="0" xfId="7" applyNumberFormat="1" applyFont="1" applyFill="1" applyBorder="1" applyAlignment="1">
      <alignment vertical="center" wrapText="1"/>
    </xf>
    <xf numFmtId="168" fontId="31" fillId="25" borderId="3" xfId="7" applyNumberFormat="1" applyFont="1" applyFill="1" applyBorder="1" applyAlignment="1">
      <alignment vertical="center" wrapText="1"/>
    </xf>
    <xf numFmtId="168" fontId="31" fillId="25" borderId="3" xfId="7" applyNumberFormat="1" applyFont="1" applyFill="1" applyBorder="1" applyAlignment="1" applyProtection="1">
      <alignment vertical="center" wrapText="1"/>
    </xf>
    <xf numFmtId="168" fontId="31" fillId="25" borderId="0" xfId="7" applyNumberFormat="1" applyFont="1" applyFill="1" applyBorder="1" applyAlignment="1" applyProtection="1">
      <alignment vertical="center" wrapText="1"/>
    </xf>
    <xf numFmtId="0" fontId="35" fillId="25" borderId="0" xfId="0" applyFont="1" applyFill="1" applyAlignment="1">
      <alignment horizontal="left" vertical="center" wrapText="1"/>
    </xf>
    <xf numFmtId="0" fontId="31" fillId="25" borderId="0" xfId="0" applyFont="1" applyFill="1" applyBorder="1" applyAlignment="1">
      <alignment vertical="center" wrapText="1"/>
    </xf>
    <xf numFmtId="168" fontId="31" fillId="25" borderId="0" xfId="0" applyNumberFormat="1" applyFont="1" applyFill="1" applyBorder="1" applyAlignment="1">
      <alignment vertical="center" wrapText="1"/>
    </xf>
    <xf numFmtId="169" fontId="0" fillId="25" borderId="0" xfId="0" applyNumberFormat="1" applyFill="1" applyAlignment="1">
      <alignment vertical="center" wrapText="1"/>
    </xf>
    <xf numFmtId="169" fontId="0" fillId="25" borderId="0" xfId="0" applyNumberFormat="1" applyFill="1" applyBorder="1" applyAlignment="1">
      <alignment vertical="center" wrapText="1"/>
    </xf>
    <xf numFmtId="167" fontId="0" fillId="25" borderId="0" xfId="0" applyNumberFormat="1" applyFill="1" applyBorder="1" applyAlignment="1">
      <alignment vertical="center" wrapText="1"/>
    </xf>
    <xf numFmtId="9" fontId="34" fillId="25" borderId="0" xfId="48" applyFont="1" applyFill="1" applyAlignment="1">
      <alignment vertical="center" wrapText="1"/>
    </xf>
    <xf numFmtId="170" fontId="28" fillId="25" borderId="0" xfId="48" applyNumberFormat="1" applyFont="1" applyFill="1" applyAlignment="1">
      <alignment vertical="center" wrapText="1"/>
    </xf>
    <xf numFmtId="170" fontId="34" fillId="25" borderId="0" xfId="48" applyNumberFormat="1" applyFont="1" applyFill="1" applyAlignment="1">
      <alignment vertical="center" wrapText="1"/>
    </xf>
    <xf numFmtId="0" fontId="35" fillId="3" borderId="0" xfId="0" applyFont="1" applyFill="1" applyBorder="1" applyAlignment="1">
      <alignment horizontal="left" vertical="center" wrapText="1"/>
    </xf>
    <xf numFmtId="43" fontId="34" fillId="3" borderId="0" xfId="7" applyNumberFormat="1" applyFont="1" applyFill="1" applyBorder="1" applyAlignment="1">
      <alignment vertical="center" wrapText="1"/>
    </xf>
    <xf numFmtId="186" fontId="34" fillId="3" borderId="0" xfId="7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52" fillId="0" borderId="0" xfId="0" applyFont="1" applyAlignment="1">
      <alignment horizontal="justify" vertical="center"/>
    </xf>
    <xf numFmtId="0" fontId="52" fillId="24" borderId="0" xfId="0" applyFont="1" applyFill="1" applyAlignment="1">
      <alignment vertical="center"/>
    </xf>
    <xf numFmtId="170" fontId="28" fillId="0" borderId="0" xfId="48" applyNumberFormat="1" applyFont="1"/>
    <xf numFmtId="170" fontId="49" fillId="0" borderId="52" xfId="48" applyNumberFormat="1" applyFont="1" applyFill="1" applyBorder="1" applyAlignment="1">
      <alignment horizontal="right" vertical="center" wrapText="1"/>
    </xf>
    <xf numFmtId="185" fontId="34" fillId="0" borderId="0" xfId="6" applyNumberFormat="1" applyFont="1" applyFill="1" applyBorder="1"/>
    <xf numFmtId="170" fontId="28" fillId="0" borderId="0" xfId="48" applyNumberFormat="1" applyFont="1"/>
    <xf numFmtId="187" fontId="34" fillId="0" borderId="0" xfId="0" applyNumberFormat="1" applyFont="1" applyAlignment="1">
      <alignment vertical="center" wrapText="1"/>
    </xf>
    <xf numFmtId="171" fontId="34" fillId="0" borderId="0" xfId="0" applyNumberFormat="1" applyFont="1" applyAlignment="1">
      <alignment vertical="center" wrapText="1"/>
    </xf>
    <xf numFmtId="170" fontId="34" fillId="0" borderId="0" xfId="48" applyNumberFormat="1" applyFont="1" applyAlignment="1">
      <alignment vertical="center" wrapText="1"/>
    </xf>
    <xf numFmtId="171" fontId="0" fillId="0" borderId="0" xfId="0" applyNumberFormat="1" applyFont="1" applyBorder="1" applyAlignment="1">
      <alignment horizontal="right"/>
    </xf>
    <xf numFmtId="170" fontId="28" fillId="0" borderId="0" xfId="48" applyNumberFormat="1" applyFont="1" applyBorder="1" applyAlignment="1">
      <alignment horizontal="right"/>
    </xf>
    <xf numFmtId="188" fontId="34" fillId="0" borderId="0" xfId="7" applyNumberFormat="1" applyFont="1" applyBorder="1" applyAlignment="1">
      <alignment vertical="center" wrapText="1"/>
    </xf>
    <xf numFmtId="0" fontId="49" fillId="0" borderId="58" xfId="0" applyFont="1" applyFill="1" applyBorder="1" applyAlignment="1">
      <alignment vertical="center"/>
    </xf>
    <xf numFmtId="170" fontId="28" fillId="0" borderId="28" xfId="48" applyNumberFormat="1" applyFont="1" applyBorder="1" applyAlignment="1">
      <alignment vertical="center" wrapText="1"/>
    </xf>
    <xf numFmtId="170" fontId="28" fillId="0" borderId="27" xfId="48" applyNumberFormat="1" applyFont="1" applyBorder="1" applyAlignment="1">
      <alignment vertical="center" wrapText="1"/>
    </xf>
    <xf numFmtId="170" fontId="28" fillId="0" borderId="21" xfId="48" applyNumberFormat="1" applyFont="1" applyBorder="1" applyAlignment="1">
      <alignment vertical="center" wrapText="1"/>
    </xf>
    <xf numFmtId="168" fontId="0" fillId="0" borderId="0" xfId="0" applyNumberFormat="1" applyFill="1" applyAlignment="1">
      <alignment vertical="center" wrapText="1"/>
    </xf>
    <xf numFmtId="168" fontId="34" fillId="3" borderId="0" xfId="6" applyNumberFormat="1" applyFont="1" applyFill="1" applyBorder="1" applyAlignment="1">
      <alignment horizontal="left" vertical="center" wrapText="1" indent="3"/>
    </xf>
    <xf numFmtId="3" fontId="50" fillId="0" borderId="52" xfId="0" applyNumberFormat="1" applyFont="1" applyBorder="1" applyAlignment="1">
      <alignment horizontal="right" vertical="center"/>
    </xf>
    <xf numFmtId="3" fontId="48" fillId="0" borderId="52" xfId="0" applyNumberFormat="1" applyFont="1" applyBorder="1" applyAlignment="1">
      <alignment horizontal="right" vertical="center" wrapText="1"/>
    </xf>
    <xf numFmtId="3" fontId="48" fillId="0" borderId="52" xfId="0" applyNumberFormat="1" applyFont="1" applyFill="1" applyBorder="1" applyAlignment="1">
      <alignment horizontal="right" vertical="center" wrapText="1"/>
    </xf>
    <xf numFmtId="179" fontId="48" fillId="0" borderId="52" xfId="0" applyNumberFormat="1" applyFont="1" applyBorder="1" applyAlignment="1">
      <alignment horizontal="right" vertical="center" wrapText="1"/>
    </xf>
    <xf numFmtId="179" fontId="48" fillId="0" borderId="52" xfId="0" applyNumberFormat="1" applyFont="1" applyFill="1" applyBorder="1" applyAlignment="1">
      <alignment horizontal="right" vertical="center" wrapText="1"/>
    </xf>
    <xf numFmtId="179" fontId="48" fillId="0" borderId="52" xfId="0" applyNumberFormat="1" applyFont="1" applyBorder="1" applyAlignment="1">
      <alignment horizontal="right" vertical="center"/>
    </xf>
    <xf numFmtId="0" fontId="34" fillId="3" borderId="0" xfId="0" applyFont="1" applyFill="1" applyBorder="1" applyAlignment="1">
      <alignment horizontal="left" vertical="center" wrapText="1" indent="2"/>
    </xf>
    <xf numFmtId="0" fontId="0" fillId="3" borderId="0" xfId="0" applyFont="1" applyFill="1" applyBorder="1" applyAlignment="1">
      <alignment horizontal="left" vertical="center" wrapText="1"/>
    </xf>
    <xf numFmtId="0" fontId="34" fillId="3" borderId="0" xfId="0" applyFont="1" applyFill="1" applyBorder="1" applyAlignment="1">
      <alignment horizontal="left" vertical="center" wrapText="1" indent="1"/>
    </xf>
    <xf numFmtId="0" fontId="0" fillId="3" borderId="0" xfId="0" applyFont="1" applyFill="1" applyBorder="1" applyAlignment="1">
      <alignment horizontal="left" vertical="center" wrapText="1" indent="3"/>
    </xf>
    <xf numFmtId="0" fontId="0" fillId="3" borderId="0" xfId="0" applyFont="1" applyFill="1" applyBorder="1" applyAlignment="1">
      <alignment horizontal="left" vertical="center" wrapText="1" indent="1"/>
    </xf>
    <xf numFmtId="170" fontId="34" fillId="3" borderId="0" xfId="48" applyNumberFormat="1" applyFont="1" applyFill="1" applyBorder="1" applyAlignment="1">
      <alignment vertical="center" wrapText="1"/>
    </xf>
    <xf numFmtId="171" fontId="53" fillId="11" borderId="52" xfId="0" applyNumberFormat="1" applyFont="1" applyFill="1" applyBorder="1" applyAlignment="1">
      <alignment horizontal="right" vertical="center" wrapText="1"/>
    </xf>
    <xf numFmtId="170" fontId="48" fillId="0" borderId="52" xfId="48" applyNumberFormat="1" applyFont="1" applyBorder="1" applyAlignment="1">
      <alignment horizontal="right" vertical="center"/>
    </xf>
    <xf numFmtId="170" fontId="48" fillId="0" borderId="52" xfId="48" applyNumberFormat="1" applyFont="1" applyBorder="1" applyAlignment="1">
      <alignment horizontal="right" vertical="center" wrapText="1"/>
    </xf>
    <xf numFmtId="170" fontId="48" fillId="0" borderId="52" xfId="48" applyNumberFormat="1" applyFont="1" applyFill="1" applyBorder="1" applyAlignment="1">
      <alignment horizontal="right" vertical="center" wrapText="1"/>
    </xf>
    <xf numFmtId="170" fontId="53" fillId="11" borderId="52" xfId="48" applyNumberFormat="1" applyFont="1" applyFill="1" applyBorder="1" applyAlignment="1">
      <alignment horizontal="right" vertical="center" wrapText="1"/>
    </xf>
    <xf numFmtId="4" fontId="48" fillId="0" borderId="52" xfId="48" applyNumberFormat="1" applyFont="1" applyBorder="1" applyAlignment="1">
      <alignment horizontal="right" vertical="center"/>
    </xf>
    <xf numFmtId="179" fontId="48" fillId="0" borderId="52" xfId="48" applyNumberFormat="1" applyFont="1" applyBorder="1" applyAlignment="1">
      <alignment horizontal="right" vertical="center"/>
    </xf>
    <xf numFmtId="179" fontId="48" fillId="0" borderId="52" xfId="48" applyNumberFormat="1" applyFont="1" applyBorder="1" applyAlignment="1">
      <alignment horizontal="right" vertical="center" wrapText="1"/>
    </xf>
    <xf numFmtId="179" fontId="48" fillId="0" borderId="52" xfId="48" applyNumberFormat="1" applyFont="1" applyFill="1" applyBorder="1" applyAlignment="1">
      <alignment horizontal="right" vertical="center" wrapText="1"/>
    </xf>
    <xf numFmtId="179" fontId="53" fillId="11" borderId="52" xfId="48" applyNumberFormat="1" applyFont="1" applyFill="1" applyBorder="1" applyAlignment="1">
      <alignment horizontal="right" vertical="center" wrapText="1"/>
    </xf>
    <xf numFmtId="171" fontId="48" fillId="0" borderId="52" xfId="48" applyNumberFormat="1" applyFont="1" applyBorder="1" applyAlignment="1">
      <alignment horizontal="right" vertical="center"/>
    </xf>
    <xf numFmtId="171" fontId="48" fillId="0" borderId="52" xfId="48" applyNumberFormat="1" applyFont="1" applyBorder="1" applyAlignment="1">
      <alignment horizontal="right" vertical="center" wrapText="1"/>
    </xf>
    <xf numFmtId="171" fontId="48" fillId="0" borderId="52" xfId="48" applyNumberFormat="1" applyFont="1" applyFill="1" applyBorder="1" applyAlignment="1">
      <alignment horizontal="right" vertical="center" wrapText="1"/>
    </xf>
    <xf numFmtId="171" fontId="53" fillId="11" borderId="52" xfId="48" applyNumberFormat="1" applyFont="1" applyFill="1" applyBorder="1" applyAlignment="1">
      <alignment horizontal="right" vertical="center" wrapText="1"/>
    </xf>
    <xf numFmtId="170" fontId="48" fillId="0" borderId="52" xfId="48" applyNumberFormat="1" applyFont="1" applyFill="1" applyBorder="1" applyAlignment="1">
      <alignment horizontal="right" vertical="center"/>
    </xf>
    <xf numFmtId="3" fontId="54" fillId="11" borderId="52" xfId="0" applyNumberFormat="1" applyFont="1" applyFill="1" applyBorder="1" applyAlignment="1">
      <alignment horizontal="right" vertical="center" wrapText="1"/>
    </xf>
    <xf numFmtId="179" fontId="53" fillId="11" borderId="52" xfId="0" applyNumberFormat="1" applyFont="1" applyFill="1" applyBorder="1" applyAlignment="1">
      <alignment horizontal="right" vertical="center" wrapText="1"/>
    </xf>
    <xf numFmtId="179" fontId="54" fillId="11" borderId="52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wrapText="1"/>
    </xf>
    <xf numFmtId="0" fontId="53" fillId="0" borderId="57" xfId="0" applyFont="1" applyBorder="1" applyAlignment="1">
      <alignment vertical="center" wrapText="1"/>
    </xf>
    <xf numFmtId="3" fontId="54" fillId="0" borderId="52" xfId="0" applyNumberFormat="1" applyFont="1" applyFill="1" applyBorder="1" applyAlignment="1">
      <alignment horizontal="right" vertical="center" wrapText="1"/>
    </xf>
    <xf numFmtId="170" fontId="54" fillId="11" borderId="52" xfId="48" applyNumberFormat="1" applyFont="1" applyFill="1" applyBorder="1" applyAlignment="1">
      <alignment horizontal="right" vertical="center" wrapText="1"/>
    </xf>
    <xf numFmtId="0" fontId="54" fillId="0" borderId="57" xfId="0" applyFont="1" applyBorder="1" applyAlignment="1">
      <alignment vertical="center" wrapText="1"/>
    </xf>
    <xf numFmtId="171" fontId="54" fillId="0" borderId="52" xfId="0" applyNumberFormat="1" applyFont="1" applyBorder="1" applyAlignment="1">
      <alignment horizontal="right" vertical="center"/>
    </xf>
    <xf numFmtId="3" fontId="54" fillId="0" borderId="52" xfId="0" applyNumberFormat="1" applyFont="1" applyBorder="1" applyAlignment="1">
      <alignment horizontal="right" vertical="center"/>
    </xf>
    <xf numFmtId="168" fontId="53" fillId="0" borderId="52" xfId="6" applyNumberFormat="1" applyFont="1" applyBorder="1" applyAlignment="1">
      <alignment horizontal="right" vertical="center" wrapText="1"/>
    </xf>
    <xf numFmtId="168" fontId="53" fillId="0" borderId="52" xfId="6" applyNumberFormat="1" applyFont="1" applyFill="1" applyBorder="1" applyAlignment="1">
      <alignment horizontal="right" vertical="center" wrapText="1"/>
    </xf>
    <xf numFmtId="168" fontId="53" fillId="11" borderId="52" xfId="6" applyNumberFormat="1" applyFont="1" applyFill="1" applyBorder="1" applyAlignment="1">
      <alignment horizontal="right" vertical="center" wrapText="1"/>
    </xf>
    <xf numFmtId="0" fontId="35" fillId="0" borderId="0" xfId="0" applyFont="1"/>
    <xf numFmtId="168" fontId="54" fillId="0" borderId="52" xfId="6" applyNumberFormat="1" applyFont="1" applyBorder="1" applyAlignment="1">
      <alignment horizontal="right" vertical="center" wrapText="1"/>
    </xf>
    <xf numFmtId="189" fontId="53" fillId="0" borderId="52" xfId="0" applyNumberFormat="1" applyFont="1" applyBorder="1" applyAlignment="1">
      <alignment horizontal="right" vertical="center"/>
    </xf>
    <xf numFmtId="189" fontId="53" fillId="0" borderId="52" xfId="0" applyNumberFormat="1" applyFont="1" applyBorder="1" applyAlignment="1">
      <alignment horizontal="right" vertical="center" wrapText="1"/>
    </xf>
    <xf numFmtId="189" fontId="53" fillId="0" borderId="52" xfId="0" applyNumberFormat="1" applyFont="1" applyFill="1" applyBorder="1" applyAlignment="1">
      <alignment horizontal="right" vertical="center" wrapText="1"/>
    </xf>
    <xf numFmtId="189" fontId="53" fillId="11" borderId="52" xfId="0" applyNumberFormat="1" applyFont="1" applyFill="1" applyBorder="1" applyAlignment="1">
      <alignment horizontal="right" vertical="center" wrapText="1"/>
    </xf>
    <xf numFmtId="0" fontId="54" fillId="0" borderId="57" xfId="0" applyFont="1" applyBorder="1" applyAlignment="1">
      <alignment horizontal="left" vertical="center" wrapText="1" indent="1"/>
    </xf>
    <xf numFmtId="189" fontId="54" fillId="0" borderId="52" xfId="0" applyNumberFormat="1" applyFont="1" applyBorder="1" applyAlignment="1">
      <alignment horizontal="right" vertical="center"/>
    </xf>
    <xf numFmtId="189" fontId="54" fillId="0" borderId="52" xfId="0" applyNumberFormat="1" applyFont="1" applyBorder="1" applyAlignment="1">
      <alignment horizontal="right" vertical="center" wrapText="1"/>
    </xf>
    <xf numFmtId="189" fontId="54" fillId="0" borderId="52" xfId="0" applyNumberFormat="1" applyFont="1" applyFill="1" applyBorder="1" applyAlignment="1">
      <alignment horizontal="right" vertical="center" wrapText="1"/>
    </xf>
    <xf numFmtId="179" fontId="53" fillId="0" borderId="52" xfId="0" applyNumberFormat="1" applyFont="1" applyBorder="1" applyAlignment="1">
      <alignment horizontal="right" vertical="center"/>
    </xf>
    <xf numFmtId="179" fontId="53" fillId="0" borderId="52" xfId="0" applyNumberFormat="1" applyFont="1" applyBorder="1" applyAlignment="1">
      <alignment horizontal="right" vertical="center" wrapText="1"/>
    </xf>
    <xf numFmtId="179" fontId="53" fillId="0" borderId="52" xfId="0" applyNumberFormat="1" applyFont="1" applyFill="1" applyBorder="1" applyAlignment="1">
      <alignment horizontal="right" vertical="center" wrapText="1"/>
    </xf>
    <xf numFmtId="179" fontId="54" fillId="0" borderId="52" xfId="0" applyNumberFormat="1" applyFont="1" applyBorder="1" applyAlignment="1">
      <alignment horizontal="right" vertical="center"/>
    </xf>
    <xf numFmtId="179" fontId="54" fillId="0" borderId="52" xfId="0" applyNumberFormat="1" applyFont="1" applyBorder="1" applyAlignment="1">
      <alignment horizontal="right" vertical="center" wrapText="1"/>
    </xf>
    <xf numFmtId="179" fontId="54" fillId="0" borderId="52" xfId="0" applyNumberFormat="1" applyFont="1" applyFill="1" applyBorder="1" applyAlignment="1">
      <alignment horizontal="right" vertical="center" wrapText="1"/>
    </xf>
    <xf numFmtId="1" fontId="54" fillId="0" borderId="52" xfId="0" applyNumberFormat="1" applyFont="1" applyBorder="1" applyAlignment="1">
      <alignment horizontal="right" vertical="center"/>
    </xf>
    <xf numFmtId="1" fontId="54" fillId="0" borderId="52" xfId="0" applyNumberFormat="1" applyFont="1" applyBorder="1" applyAlignment="1">
      <alignment horizontal="right" vertical="center" wrapText="1"/>
    </xf>
    <xf numFmtId="1" fontId="54" fillId="0" borderId="52" xfId="0" applyNumberFormat="1" applyFont="1" applyFill="1" applyBorder="1" applyAlignment="1">
      <alignment horizontal="right" vertical="center" wrapText="1"/>
    </xf>
    <xf numFmtId="171" fontId="53" fillId="0" borderId="52" xfId="0" applyNumberFormat="1" applyFont="1" applyBorder="1" applyAlignment="1">
      <alignment horizontal="right" vertical="center"/>
    </xf>
    <xf numFmtId="171" fontId="53" fillId="0" borderId="52" xfId="0" applyNumberFormat="1" applyFont="1" applyBorder="1" applyAlignment="1">
      <alignment horizontal="right" vertical="center" wrapText="1"/>
    </xf>
    <xf numFmtId="171" fontId="53" fillId="0" borderId="52" xfId="0" applyNumberFormat="1" applyFont="1" applyFill="1" applyBorder="1" applyAlignment="1">
      <alignment horizontal="right" vertical="center" wrapText="1"/>
    </xf>
    <xf numFmtId="171" fontId="54" fillId="0" borderId="52" xfId="0" applyNumberFormat="1" applyFont="1" applyBorder="1" applyAlignment="1">
      <alignment horizontal="right" vertical="center" wrapText="1"/>
    </xf>
    <xf numFmtId="171" fontId="54" fillId="0" borderId="52" xfId="0" applyNumberFormat="1" applyFont="1" applyFill="1" applyBorder="1" applyAlignment="1">
      <alignment horizontal="right" vertical="center" wrapText="1"/>
    </xf>
    <xf numFmtId="171" fontId="54" fillId="11" borderId="52" xfId="0" applyNumberFormat="1" applyFont="1" applyFill="1" applyBorder="1" applyAlignment="1">
      <alignment horizontal="right" vertical="center" wrapText="1"/>
    </xf>
    <xf numFmtId="0" fontId="54" fillId="0" borderId="57" xfId="0" applyFont="1" applyBorder="1" applyAlignment="1">
      <alignment horizontal="left" vertical="center" indent="1"/>
    </xf>
    <xf numFmtId="170" fontId="54" fillId="0" borderId="52" xfId="48" applyNumberFormat="1" applyFont="1" applyBorder="1" applyAlignment="1">
      <alignment horizontal="right" vertical="center"/>
    </xf>
    <xf numFmtId="170" fontId="54" fillId="0" borderId="52" xfId="48" applyNumberFormat="1" applyFont="1" applyFill="1" applyBorder="1" applyAlignment="1">
      <alignment horizontal="right" vertical="center"/>
    </xf>
    <xf numFmtId="170" fontId="54" fillId="11" borderId="52" xfId="48" applyNumberFormat="1" applyFont="1" applyFill="1" applyBorder="1" applyAlignment="1">
      <alignment horizontal="right" vertical="center"/>
    </xf>
    <xf numFmtId="0" fontId="53" fillId="0" borderId="57" xfId="0" applyFont="1" applyBorder="1" applyAlignment="1">
      <alignment vertical="center"/>
    </xf>
    <xf numFmtId="170" fontId="53" fillId="0" borderId="52" xfId="48" applyNumberFormat="1" applyFont="1" applyBorder="1" applyAlignment="1">
      <alignment horizontal="right" vertical="center"/>
    </xf>
    <xf numFmtId="170" fontId="53" fillId="0" borderId="52" xfId="48" applyNumberFormat="1" applyFont="1" applyFill="1" applyBorder="1" applyAlignment="1">
      <alignment horizontal="right" vertical="center"/>
    </xf>
    <xf numFmtId="170" fontId="53" fillId="11" borderId="52" xfId="48" applyNumberFormat="1" applyFont="1" applyFill="1" applyBorder="1" applyAlignment="1">
      <alignment horizontal="right" vertical="center"/>
    </xf>
    <xf numFmtId="9" fontId="53" fillId="0" borderId="52" xfId="48" applyFont="1" applyBorder="1" applyAlignment="1">
      <alignment horizontal="right" vertical="center"/>
    </xf>
    <xf numFmtId="9" fontId="53" fillId="0" borderId="52" xfId="48" applyFont="1" applyBorder="1" applyAlignment="1">
      <alignment horizontal="right" vertical="center" wrapText="1"/>
    </xf>
    <xf numFmtId="9" fontId="53" fillId="0" borderId="52" xfId="48" applyFont="1" applyFill="1" applyBorder="1" applyAlignment="1">
      <alignment horizontal="right" vertical="center" wrapText="1"/>
    </xf>
    <xf numFmtId="9" fontId="54" fillId="0" borderId="52" xfId="48" applyFont="1" applyBorder="1" applyAlignment="1">
      <alignment horizontal="right" vertical="center"/>
    </xf>
    <xf numFmtId="9" fontId="54" fillId="0" borderId="52" xfId="48" applyFont="1" applyBorder="1" applyAlignment="1">
      <alignment horizontal="right" vertical="center" wrapText="1"/>
    </xf>
    <xf numFmtId="9" fontId="54" fillId="0" borderId="52" xfId="48" applyFont="1" applyFill="1" applyBorder="1" applyAlignment="1">
      <alignment horizontal="right" vertical="center" wrapText="1"/>
    </xf>
    <xf numFmtId="0" fontId="0" fillId="0" borderId="3" xfId="0" applyBorder="1" applyAlignment="1">
      <alignment horizontal="left"/>
    </xf>
    <xf numFmtId="0" fontId="31" fillId="0" borderId="3" xfId="0" applyFont="1" applyBorder="1" applyAlignment="1">
      <alignment vertical="center" wrapText="1"/>
    </xf>
    <xf numFmtId="0" fontId="31" fillId="0" borderId="3" xfId="0" applyFont="1" applyBorder="1" applyAlignment="1">
      <alignment horizontal="right" vertical="center" wrapText="1"/>
    </xf>
    <xf numFmtId="170" fontId="28" fillId="0" borderId="0" xfId="48" applyNumberFormat="1" applyFont="1" applyAlignment="1">
      <alignment vertical="center" wrapText="1"/>
    </xf>
    <xf numFmtId="0" fontId="51" fillId="23" borderId="52" xfId="0" applyNumberFormat="1" applyFont="1" applyFill="1" applyBorder="1" applyAlignment="1">
      <alignment horizontal="center" vertical="center" wrapText="1"/>
    </xf>
    <xf numFmtId="9" fontId="28" fillId="24" borderId="27" xfId="48" applyFont="1" applyFill="1" applyBorder="1" applyAlignment="1">
      <alignment vertical="center" wrapText="1"/>
    </xf>
    <xf numFmtId="168" fontId="35" fillId="25" borderId="0" xfId="7" applyNumberFormat="1" applyFont="1" applyFill="1" applyBorder="1" applyAlignment="1" applyProtection="1">
      <alignment vertical="center" wrapText="1"/>
    </xf>
    <xf numFmtId="168" fontId="35" fillId="3" borderId="0" xfId="7" applyNumberFormat="1" applyFont="1" applyFill="1" applyBorder="1" applyAlignment="1" applyProtection="1">
      <alignment vertical="center" wrapText="1"/>
    </xf>
    <xf numFmtId="168" fontId="35" fillId="3" borderId="0" xfId="7" applyNumberFormat="1" applyFont="1" applyFill="1" applyBorder="1" applyAlignment="1">
      <alignment vertical="center" wrapText="1"/>
    </xf>
    <xf numFmtId="170" fontId="53" fillId="0" borderId="52" xfId="48" applyNumberFormat="1" applyFont="1" applyFill="1" applyBorder="1" applyAlignment="1">
      <alignment horizontal="right" vertical="center" wrapText="1"/>
    </xf>
    <xf numFmtId="170" fontId="54" fillId="0" borderId="52" xfId="48" applyNumberFormat="1" applyFont="1" applyFill="1" applyBorder="1" applyAlignment="1">
      <alignment horizontal="right" vertical="center" wrapText="1"/>
    </xf>
    <xf numFmtId="9" fontId="28" fillId="0" borderId="0" xfId="48" applyFont="1" applyBorder="1" applyAlignment="1">
      <alignment horizontal="right"/>
    </xf>
    <xf numFmtId="1" fontId="54" fillId="11" borderId="52" xfId="0" applyNumberFormat="1" applyFont="1" applyFill="1" applyBorder="1" applyAlignment="1">
      <alignment horizontal="right" vertical="center" wrapText="1"/>
    </xf>
    <xf numFmtId="0" fontId="43" fillId="27" borderId="50" xfId="0" applyFont="1" applyFill="1" applyBorder="1" applyAlignment="1">
      <alignment vertical="center" wrapText="1"/>
    </xf>
    <xf numFmtId="0" fontId="0" fillId="0" borderId="50" xfId="0" applyBorder="1" applyAlignment="1">
      <alignment wrapText="1"/>
    </xf>
    <xf numFmtId="170" fontId="28" fillId="0" borderId="50" xfId="48" applyNumberFormat="1" applyFont="1" applyBorder="1"/>
    <xf numFmtId="170" fontId="43" fillId="27" borderId="50" xfId="48" applyNumberFormat="1" applyFont="1" applyFill="1" applyBorder="1" applyAlignment="1">
      <alignment vertical="center" wrapText="1"/>
    </xf>
    <xf numFmtId="170" fontId="0" fillId="0" borderId="0" xfId="0" applyNumberFormat="1"/>
    <xf numFmtId="0" fontId="0" fillId="0" borderId="0" xfId="0" applyFill="1" applyBorder="1" applyAlignment="1">
      <alignment horizontal="left" wrapText="1"/>
    </xf>
    <xf numFmtId="0" fontId="55" fillId="0" borderId="50" xfId="0" applyFont="1" applyBorder="1" applyAlignment="1">
      <alignment horizontal="center" vertical="center" wrapText="1"/>
    </xf>
    <xf numFmtId="0" fontId="56" fillId="28" borderId="50" xfId="0" applyFont="1" applyFill="1" applyBorder="1" applyAlignment="1">
      <alignment horizontal="center" vertical="center" wrapText="1"/>
    </xf>
    <xf numFmtId="0" fontId="57" fillId="0" borderId="50" xfId="0" applyFont="1" applyBorder="1" applyAlignment="1">
      <alignment vertical="center" wrapText="1"/>
    </xf>
    <xf numFmtId="0" fontId="57" fillId="0" borderId="50" xfId="0" applyFont="1" applyBorder="1" applyAlignment="1">
      <alignment horizontal="center" vertical="center" wrapText="1"/>
    </xf>
    <xf numFmtId="9" fontId="57" fillId="0" borderId="50" xfId="0" applyNumberFormat="1" applyFont="1" applyBorder="1" applyAlignment="1">
      <alignment horizontal="center" vertical="center" wrapText="1"/>
    </xf>
    <xf numFmtId="0" fontId="57" fillId="22" borderId="50" xfId="0" applyFont="1" applyFill="1" applyBorder="1" applyAlignment="1">
      <alignment horizontal="center" vertical="center" wrapText="1"/>
    </xf>
    <xf numFmtId="0" fontId="58" fillId="28" borderId="59" xfId="0" applyFont="1" applyFill="1" applyBorder="1" applyAlignment="1">
      <alignment horizontal="center" vertical="center" wrapText="1"/>
    </xf>
    <xf numFmtId="170" fontId="57" fillId="0" borderId="50" xfId="0" applyNumberFormat="1" applyFont="1" applyBorder="1" applyAlignment="1">
      <alignment horizontal="center" vertical="center" wrapText="1"/>
    </xf>
    <xf numFmtId="170" fontId="55" fillId="0" borderId="50" xfId="0" applyNumberFormat="1" applyFont="1" applyBorder="1" applyAlignment="1">
      <alignment horizontal="center" vertical="center"/>
    </xf>
    <xf numFmtId="170" fontId="55" fillId="0" borderId="50" xfId="0" applyNumberFormat="1" applyFont="1" applyBorder="1" applyAlignment="1">
      <alignment horizontal="center" vertical="center" wrapText="1"/>
    </xf>
    <xf numFmtId="170" fontId="57" fillId="22" borderId="50" xfId="0" applyNumberFormat="1" applyFont="1" applyFill="1" applyBorder="1" applyAlignment="1">
      <alignment horizontal="center" vertical="center" wrapText="1"/>
    </xf>
    <xf numFmtId="170" fontId="57" fillId="0" borderId="50" xfId="0" applyNumberFormat="1" applyFont="1" applyBorder="1" applyAlignment="1">
      <alignment horizontal="center" vertical="center"/>
    </xf>
    <xf numFmtId="171" fontId="57" fillId="0" borderId="50" xfId="0" applyNumberFormat="1" applyFont="1" applyFill="1" applyBorder="1" applyAlignment="1">
      <alignment horizontal="center" vertical="center" wrapText="1"/>
    </xf>
    <xf numFmtId="170" fontId="57" fillId="0" borderId="50" xfId="0" applyNumberFormat="1" applyFont="1" applyFill="1" applyBorder="1" applyAlignment="1">
      <alignment horizontal="center" vertical="center" wrapText="1"/>
    </xf>
    <xf numFmtId="170" fontId="57" fillId="0" borderId="50" xfId="0" applyNumberFormat="1" applyFont="1" applyBorder="1" applyAlignment="1">
      <alignment vertical="center" wrapText="1"/>
    </xf>
    <xf numFmtId="170" fontId="57" fillId="0" borderId="50" xfId="0" applyNumberFormat="1" applyFont="1" applyBorder="1" applyAlignment="1">
      <alignment vertical="center"/>
    </xf>
    <xf numFmtId="170" fontId="57" fillId="22" borderId="50" xfId="0" applyNumberFormat="1" applyFont="1" applyFill="1" applyBorder="1" applyAlignment="1">
      <alignment vertical="center" wrapText="1"/>
    </xf>
    <xf numFmtId="0" fontId="57" fillId="0" borderId="50" xfId="0" applyFont="1" applyFill="1" applyBorder="1" applyAlignment="1">
      <alignment horizontal="center" vertical="center" wrapText="1"/>
    </xf>
    <xf numFmtId="171" fontId="57" fillId="0" borderId="50" xfId="0" applyNumberFormat="1" applyFont="1" applyBorder="1" applyAlignment="1">
      <alignment horizontal="center" vertical="center" wrapText="1"/>
    </xf>
    <xf numFmtId="190" fontId="27" fillId="0" borderId="50" xfId="48" applyNumberFormat="1" applyFont="1" applyFill="1" applyBorder="1" applyAlignment="1">
      <alignment horizontal="center" vertical="center" wrapText="1"/>
    </xf>
    <xf numFmtId="168" fontId="34" fillId="3" borderId="0" xfId="7" applyNumberFormat="1" applyFont="1" applyFill="1" applyBorder="1" applyAlignment="1">
      <alignment horizontal="left" vertical="center" wrapText="1" indent="2"/>
    </xf>
    <xf numFmtId="9" fontId="35" fillId="2" borderId="0" xfId="48" applyFont="1" applyFill="1" applyAlignment="1">
      <alignment vertical="center" wrapText="1"/>
    </xf>
    <xf numFmtId="9" fontId="35" fillId="0" borderId="0" xfId="48" applyFont="1" applyFill="1" applyAlignment="1">
      <alignment vertical="center" wrapText="1"/>
    </xf>
    <xf numFmtId="0" fontId="35" fillId="16" borderId="0" xfId="0" applyFont="1" applyFill="1" applyBorder="1" applyAlignment="1">
      <alignment horizontal="right" vertical="center" wrapText="1"/>
    </xf>
    <xf numFmtId="168" fontId="35" fillId="25" borderId="0" xfId="7" applyNumberFormat="1" applyFont="1" applyFill="1" applyBorder="1" applyAlignment="1">
      <alignment vertical="center" wrapText="1"/>
    </xf>
    <xf numFmtId="168" fontId="34" fillId="3" borderId="2" xfId="7" applyNumberFormat="1" applyFont="1" applyFill="1" applyBorder="1" applyAlignment="1">
      <alignment horizontal="left" vertical="center" wrapText="1" indent="2"/>
    </xf>
    <xf numFmtId="168" fontId="35" fillId="0" borderId="0" xfId="7" applyNumberFormat="1" applyFont="1" applyBorder="1" applyAlignment="1">
      <alignment vertical="center" wrapText="1"/>
    </xf>
    <xf numFmtId="0" fontId="35" fillId="2" borderId="0" xfId="0" applyFont="1" applyFill="1" applyAlignment="1">
      <alignment vertical="center" wrapText="1"/>
    </xf>
    <xf numFmtId="0" fontId="35" fillId="0" borderId="1" xfId="0" applyFont="1" applyBorder="1" applyAlignment="1">
      <alignment horizontal="right" vertical="center" wrapText="1"/>
    </xf>
    <xf numFmtId="168" fontId="34" fillId="0" borderId="3" xfId="7" applyNumberFormat="1" applyFont="1" applyBorder="1" applyAlignment="1">
      <alignment vertical="center" wrapText="1"/>
    </xf>
    <xf numFmtId="169" fontId="34" fillId="25" borderId="0" xfId="0" applyNumberFormat="1" applyFont="1" applyFill="1" applyAlignment="1">
      <alignment vertical="center" wrapText="1"/>
    </xf>
    <xf numFmtId="169" fontId="34" fillId="3" borderId="0" xfId="0" applyNumberFormat="1" applyFont="1" applyFill="1" applyAlignment="1">
      <alignment vertical="center" wrapText="1"/>
    </xf>
    <xf numFmtId="167" fontId="34" fillId="25" borderId="0" xfId="0" applyNumberFormat="1" applyFont="1" applyFill="1" applyBorder="1" applyAlignment="1">
      <alignment vertical="center" wrapText="1"/>
    </xf>
    <xf numFmtId="169" fontId="34" fillId="25" borderId="0" xfId="0" applyNumberFormat="1" applyFont="1" applyFill="1" applyBorder="1" applyAlignment="1">
      <alignment vertical="center" wrapText="1"/>
    </xf>
    <xf numFmtId="168" fontId="35" fillId="25" borderId="0" xfId="0" applyNumberFormat="1" applyFont="1" applyFill="1" applyBorder="1" applyAlignment="1">
      <alignment vertical="center" wrapText="1"/>
    </xf>
    <xf numFmtId="184" fontId="34" fillId="0" borderId="0" xfId="0" applyNumberFormat="1" applyFont="1" applyAlignment="1">
      <alignment vertical="center" wrapText="1"/>
    </xf>
    <xf numFmtId="169" fontId="34" fillId="0" borderId="0" xfId="0" applyNumberFormat="1" applyFont="1" applyFill="1" applyAlignment="1">
      <alignment horizontal="right" vertical="center" wrapText="1"/>
    </xf>
    <xf numFmtId="169" fontId="34" fillId="0" borderId="2" xfId="0" applyNumberFormat="1" applyFont="1" applyFill="1" applyBorder="1" applyAlignment="1">
      <alignment horizontal="right" vertical="center" wrapText="1"/>
    </xf>
    <xf numFmtId="169" fontId="34" fillId="0" borderId="0" xfId="0" applyNumberFormat="1" applyFont="1" applyFill="1" applyBorder="1" applyAlignment="1">
      <alignment horizontal="right" vertical="center" wrapText="1"/>
    </xf>
    <xf numFmtId="43" fontId="34" fillId="0" borderId="0" xfId="0" applyNumberFormat="1" applyFont="1" applyFill="1" applyBorder="1" applyAlignment="1">
      <alignment vertical="center" wrapText="1"/>
    </xf>
    <xf numFmtId="0" fontId="34" fillId="0" borderId="0" xfId="0" applyFont="1" applyBorder="1" applyAlignment="1">
      <alignment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right" vertical="center" wrapText="1"/>
    </xf>
    <xf numFmtId="17" fontId="34" fillId="2" borderId="0" xfId="0" applyNumberFormat="1" applyFont="1" applyFill="1" applyAlignment="1">
      <alignment horizontal="right" vertical="center" wrapText="1"/>
    </xf>
    <xf numFmtId="169" fontId="34" fillId="0" borderId="0" xfId="0" applyNumberFormat="1" applyFont="1" applyFill="1" applyAlignment="1">
      <alignment vertical="center" wrapText="1"/>
    </xf>
    <xf numFmtId="170" fontId="34" fillId="0" borderId="0" xfId="0" applyNumberFormat="1" applyFont="1" applyFill="1" applyAlignment="1">
      <alignment vertical="center" wrapText="1"/>
    </xf>
    <xf numFmtId="9" fontId="34" fillId="0" borderId="0" xfId="0" applyNumberFormat="1" applyFont="1" applyFill="1" applyAlignment="1">
      <alignment vertical="center" wrapText="1"/>
    </xf>
    <xf numFmtId="0" fontId="34" fillId="0" borderId="12" xfId="0" applyFont="1" applyFill="1" applyBorder="1" applyAlignment="1">
      <alignment vertical="center" wrapText="1"/>
    </xf>
    <xf numFmtId="186" fontId="34" fillId="3" borderId="0" xfId="7" applyNumberFormat="1" applyFont="1" applyFill="1" applyBorder="1" applyAlignment="1">
      <alignment horizontal="right" vertical="center" wrapText="1"/>
    </xf>
    <xf numFmtId="168" fontId="34" fillId="3" borderId="0" xfId="6" applyNumberFormat="1" applyFont="1" applyFill="1" applyBorder="1" applyAlignment="1">
      <alignment horizontal="right" vertical="center" wrapText="1"/>
    </xf>
    <xf numFmtId="9" fontId="35" fillId="2" borderId="0" xfId="48" applyFont="1" applyFill="1" applyAlignment="1">
      <alignment horizontal="right" vertical="center" wrapText="1"/>
    </xf>
    <xf numFmtId="9" fontId="35" fillId="0" borderId="0" xfId="48" applyFont="1" applyFill="1" applyAlignment="1">
      <alignment horizontal="right" vertical="center" wrapText="1"/>
    </xf>
    <xf numFmtId="168" fontId="34" fillId="25" borderId="0" xfId="6" applyNumberFormat="1" applyFont="1" applyFill="1" applyBorder="1" applyAlignment="1">
      <alignment horizontal="right" vertical="center" wrapText="1"/>
    </xf>
    <xf numFmtId="170" fontId="34" fillId="0" borderId="0" xfId="48" applyNumberFormat="1" applyFont="1" applyBorder="1" applyAlignment="1">
      <alignment horizontal="right" vertical="center" wrapText="1"/>
    </xf>
    <xf numFmtId="168" fontId="34" fillId="25" borderId="0" xfId="7" applyNumberFormat="1" applyFont="1" applyFill="1" applyBorder="1" applyAlignment="1">
      <alignment horizontal="right" vertical="center" wrapText="1"/>
    </xf>
    <xf numFmtId="170" fontId="34" fillId="25" borderId="0" xfId="48" applyNumberFormat="1" applyFont="1" applyFill="1" applyBorder="1" applyAlignment="1">
      <alignment horizontal="right" vertical="center" wrapText="1"/>
    </xf>
    <xf numFmtId="9" fontId="34" fillId="3" borderId="0" xfId="48" applyFont="1" applyFill="1" applyBorder="1" applyAlignment="1">
      <alignment horizontal="right" vertical="center" wrapText="1"/>
    </xf>
    <xf numFmtId="168" fontId="34" fillId="3" borderId="0" xfId="7" applyNumberFormat="1" applyFont="1" applyFill="1" applyBorder="1" applyAlignment="1">
      <alignment horizontal="right" vertical="center" wrapText="1"/>
    </xf>
    <xf numFmtId="170" fontId="34" fillId="3" borderId="0" xfId="48" applyNumberFormat="1" applyFont="1" applyFill="1" applyBorder="1" applyAlignment="1">
      <alignment horizontal="right" vertical="center" wrapText="1"/>
    </xf>
    <xf numFmtId="168" fontId="35" fillId="25" borderId="0" xfId="7" applyNumberFormat="1" applyFont="1" applyFill="1" applyBorder="1" applyAlignment="1" applyProtection="1">
      <alignment horizontal="right" vertical="center" wrapText="1"/>
    </xf>
    <xf numFmtId="168" fontId="35" fillId="3" borderId="0" xfId="7" applyNumberFormat="1" applyFont="1" applyFill="1" applyBorder="1" applyAlignment="1" applyProtection="1">
      <alignment horizontal="right" vertical="center" wrapText="1"/>
    </xf>
    <xf numFmtId="168" fontId="35" fillId="3" borderId="0" xfId="7" applyNumberFormat="1" applyFont="1" applyFill="1" applyBorder="1" applyAlignment="1">
      <alignment horizontal="right" vertical="center" wrapText="1"/>
    </xf>
    <xf numFmtId="168" fontId="35" fillId="25" borderId="0" xfId="7" applyNumberFormat="1" applyFont="1" applyFill="1" applyBorder="1" applyAlignment="1">
      <alignment horizontal="right" vertical="center" wrapText="1"/>
    </xf>
    <xf numFmtId="168" fontId="35" fillId="0" borderId="0" xfId="7" applyNumberFormat="1" applyFont="1" applyBorder="1" applyAlignment="1">
      <alignment horizontal="right" vertical="center" wrapText="1"/>
    </xf>
    <xf numFmtId="0" fontId="35" fillId="2" borderId="0" xfId="0" applyFont="1" applyFill="1" applyAlignment="1">
      <alignment horizontal="right" vertical="center" wrapText="1"/>
    </xf>
    <xf numFmtId="168" fontId="34" fillId="0" borderId="0" xfId="7" applyNumberFormat="1" applyFont="1" applyBorder="1" applyAlignment="1">
      <alignment horizontal="right" vertical="center" wrapText="1"/>
    </xf>
    <xf numFmtId="168" fontId="34" fillId="0" borderId="3" xfId="7" applyNumberFormat="1" applyFont="1" applyBorder="1" applyAlignment="1">
      <alignment horizontal="right" vertical="center" wrapText="1"/>
    </xf>
    <xf numFmtId="169" fontId="34" fillId="25" borderId="0" xfId="0" applyNumberFormat="1" applyFont="1" applyFill="1" applyAlignment="1">
      <alignment horizontal="right" vertical="center" wrapText="1"/>
    </xf>
    <xf numFmtId="169" fontId="34" fillId="3" borderId="0" xfId="0" applyNumberFormat="1" applyFont="1" applyFill="1" applyAlignment="1">
      <alignment horizontal="right" vertical="center" wrapText="1"/>
    </xf>
    <xf numFmtId="167" fontId="34" fillId="25" borderId="0" xfId="0" applyNumberFormat="1" applyFont="1" applyFill="1" applyBorder="1" applyAlignment="1">
      <alignment horizontal="right" vertical="center" wrapText="1"/>
    </xf>
    <xf numFmtId="169" fontId="34" fillId="25" borderId="0" xfId="0" applyNumberFormat="1" applyFont="1" applyFill="1" applyBorder="1" applyAlignment="1">
      <alignment horizontal="right" vertical="center" wrapText="1"/>
    </xf>
    <xf numFmtId="168" fontId="35" fillId="25" borderId="0" xfId="0" applyNumberFormat="1" applyFont="1" applyFill="1" applyBorder="1" applyAlignment="1">
      <alignment horizontal="right" vertical="center" wrapText="1"/>
    </xf>
    <xf numFmtId="168" fontId="34" fillId="3" borderId="0" xfId="0" applyNumberFormat="1" applyFont="1" applyFill="1" applyAlignment="1">
      <alignment horizontal="right" vertical="center" wrapText="1"/>
    </xf>
    <xf numFmtId="9" fontId="34" fillId="25" borderId="0" xfId="48" applyFont="1" applyFill="1" applyAlignment="1">
      <alignment horizontal="right" vertical="center" wrapText="1"/>
    </xf>
    <xf numFmtId="170" fontId="34" fillId="25" borderId="0" xfId="48" applyNumberFormat="1" applyFont="1" applyFill="1" applyAlignment="1">
      <alignment horizontal="right" vertical="center" wrapText="1"/>
    </xf>
    <xf numFmtId="184" fontId="34" fillId="0" borderId="0" xfId="0" applyNumberFormat="1" applyFont="1" applyAlignment="1">
      <alignment horizontal="right" vertical="center" wrapText="1"/>
    </xf>
    <xf numFmtId="43" fontId="34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Border="1" applyAlignment="1">
      <alignment horizontal="right" vertical="center" wrapText="1"/>
    </xf>
    <xf numFmtId="0" fontId="35" fillId="2" borderId="2" xfId="0" applyFont="1" applyFill="1" applyBorder="1" applyAlignment="1">
      <alignment horizontal="right" vertical="center" wrapText="1"/>
    </xf>
    <xf numFmtId="188" fontId="34" fillId="0" borderId="0" xfId="7" applyNumberFormat="1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170" fontId="34" fillId="0" borderId="0" xfId="48" applyNumberFormat="1" applyFont="1" applyBorder="1" applyAlignment="1">
      <alignment horizontal="right"/>
    </xf>
    <xf numFmtId="171" fontId="34" fillId="0" borderId="0" xfId="0" applyNumberFormat="1" applyFont="1" applyBorder="1" applyAlignment="1">
      <alignment horizontal="right"/>
    </xf>
    <xf numFmtId="171" fontId="34" fillId="0" borderId="2" xfId="0" applyNumberFormat="1" applyFont="1" applyBorder="1" applyAlignment="1">
      <alignment horizontal="right"/>
    </xf>
    <xf numFmtId="170" fontId="34" fillId="0" borderId="0" xfId="0" applyNumberFormat="1" applyFont="1" applyFill="1" applyAlignment="1">
      <alignment horizontal="right" vertical="center" wrapText="1"/>
    </xf>
    <xf numFmtId="9" fontId="34" fillId="0" borderId="0" xfId="0" applyNumberFormat="1" applyFont="1" applyFill="1" applyAlignment="1">
      <alignment horizontal="right" vertical="center" wrapText="1"/>
    </xf>
    <xf numFmtId="0" fontId="34" fillId="0" borderId="12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168" fontId="34" fillId="3" borderId="2" xfId="7" applyNumberFormat="1" applyFont="1" applyFill="1" applyBorder="1" applyAlignment="1">
      <alignment horizontal="right" vertical="center" wrapText="1"/>
    </xf>
    <xf numFmtId="9" fontId="0" fillId="0" borderId="0" xfId="48" applyFont="1"/>
    <xf numFmtId="9" fontId="34" fillId="0" borderId="13" xfId="0" applyNumberFormat="1" applyFont="1" applyFill="1" applyBorder="1" applyAlignment="1">
      <alignment horizontal="right" vertical="center" wrapText="1"/>
    </xf>
    <xf numFmtId="168" fontId="28" fillId="3" borderId="0" xfId="7" applyNumberFormat="1" applyFont="1" applyFill="1" applyBorder="1" applyAlignment="1">
      <alignment horizontal="center" vertical="center" wrapText="1"/>
    </xf>
    <xf numFmtId="170" fontId="34" fillId="0" borderId="0" xfId="48" applyNumberFormat="1" applyFont="1" applyFill="1" applyBorder="1" applyAlignment="1">
      <alignment horizontal="right" vertical="center" wrapText="1"/>
    </xf>
    <xf numFmtId="179" fontId="53" fillId="0" borderId="52" xfId="48" applyNumberFormat="1" applyFont="1" applyFill="1" applyBorder="1" applyAlignment="1">
      <alignment horizontal="right" vertical="center" wrapText="1"/>
    </xf>
    <xf numFmtId="171" fontId="53" fillId="0" borderId="52" xfId="48" applyNumberFormat="1" applyFont="1" applyFill="1" applyBorder="1" applyAlignment="1">
      <alignment horizontal="right" vertical="center" wrapText="1"/>
    </xf>
    <xf numFmtId="0" fontId="0" fillId="21" borderId="4" xfId="0" applyFill="1" applyBorder="1"/>
    <xf numFmtId="0" fontId="31" fillId="21" borderId="4" xfId="0" applyFont="1" applyFill="1" applyBorder="1"/>
    <xf numFmtId="0" fontId="31" fillId="26" borderId="4" xfId="0" applyFont="1" applyFill="1" applyBorder="1"/>
    <xf numFmtId="3" fontId="51" fillId="23" borderId="52" xfId="0" applyNumberFormat="1" applyFont="1" applyFill="1" applyBorder="1" applyAlignment="1">
      <alignment horizontal="right" vertical="center" wrapText="1"/>
    </xf>
    <xf numFmtId="3" fontId="53" fillId="11" borderId="52" xfId="0" applyNumberFormat="1" applyFont="1" applyFill="1" applyBorder="1" applyAlignment="1">
      <alignment horizontal="right" vertical="center" wrapText="1"/>
    </xf>
    <xf numFmtId="9" fontId="34" fillId="0" borderId="0" xfId="48" applyFont="1" applyAlignment="1">
      <alignment vertical="center" wrapText="1"/>
    </xf>
    <xf numFmtId="167" fontId="0" fillId="0" borderId="0" xfId="6" applyFont="1" applyAlignment="1">
      <alignment vertical="center" wrapText="1"/>
    </xf>
    <xf numFmtId="0" fontId="34" fillId="0" borderId="4" xfId="0" applyFont="1" applyBorder="1"/>
    <xf numFmtId="0" fontId="35" fillId="21" borderId="4" xfId="0" applyFont="1" applyFill="1" applyBorder="1"/>
    <xf numFmtId="0" fontId="35" fillId="26" borderId="4" xfId="0" applyFont="1" applyFill="1" applyBorder="1"/>
    <xf numFmtId="10" fontId="53" fillId="0" borderId="52" xfId="48" applyNumberFormat="1" applyFont="1" applyFill="1" applyBorder="1" applyAlignment="1">
      <alignment horizontal="right" vertical="center" wrapText="1"/>
    </xf>
    <xf numFmtId="0" fontId="34" fillId="0" borderId="0" xfId="0" applyFont="1" applyBorder="1" applyAlignment="1">
      <alignment horizontal="right"/>
    </xf>
    <xf numFmtId="3" fontId="61" fillId="23" borderId="0" xfId="0" applyNumberFormat="1" applyFont="1" applyFill="1" applyBorder="1" applyAlignment="1">
      <alignment horizontal="right" vertical="center" wrapText="1"/>
    </xf>
    <xf numFmtId="3" fontId="61" fillId="23" borderId="0" xfId="0" applyNumberFormat="1" applyFont="1" applyFill="1" applyBorder="1" applyAlignment="1">
      <alignment horizontal="center" vertical="center" wrapText="1"/>
    </xf>
    <xf numFmtId="171" fontId="34" fillId="0" borderId="0" xfId="0" applyNumberFormat="1" applyFont="1"/>
    <xf numFmtId="3" fontId="53" fillId="0" borderId="52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59" fillId="21" borderId="0" xfId="0" applyFont="1" applyFill="1" applyAlignment="1">
      <alignment horizontal="center"/>
    </xf>
    <xf numFmtId="0" fontId="57" fillId="0" borderId="50" xfId="0" applyFont="1" applyBorder="1" applyAlignment="1">
      <alignment vertical="center" wrapText="1"/>
    </xf>
    <xf numFmtId="0" fontId="56" fillId="28" borderId="50" xfId="0" applyFont="1" applyFill="1" applyBorder="1" applyAlignment="1">
      <alignment horizontal="center" vertical="center" textRotation="90" wrapText="1"/>
    </xf>
    <xf numFmtId="0" fontId="0" fillId="0" borderId="50" xfId="0" applyBorder="1" applyAlignment="1">
      <alignment vertical="center" wrapText="1"/>
    </xf>
    <xf numFmtId="0" fontId="43" fillId="27" borderId="57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51" xfId="0" applyFont="1" applyFill="1" applyBorder="1" applyAlignment="1">
      <alignment horizontal="center" vertical="center" wrapText="1"/>
    </xf>
    <xf numFmtId="0" fontId="43" fillId="27" borderId="59" xfId="0" applyFont="1" applyFill="1" applyBorder="1" applyAlignment="1">
      <alignment horizontal="center" vertical="center" wrapText="1"/>
    </xf>
    <xf numFmtId="0" fontId="43" fillId="27" borderId="60" xfId="0" applyFont="1" applyFill="1" applyBorder="1" applyAlignment="1">
      <alignment horizontal="center" vertical="center" wrapText="1"/>
    </xf>
    <xf numFmtId="0" fontId="56" fillId="28" borderId="50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left" wrapText="1"/>
    </xf>
    <xf numFmtId="0" fontId="0" fillId="0" borderId="52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44" fillId="0" borderId="50" xfId="0" applyFont="1" applyFill="1" applyBorder="1" applyAlignment="1">
      <alignment vertical="center" wrapText="1"/>
    </xf>
    <xf numFmtId="9" fontId="43" fillId="17" borderId="59" xfId="0" applyNumberFormat="1" applyFont="1" applyFill="1" applyBorder="1" applyAlignment="1">
      <alignment horizontal="center" vertical="center" wrapText="1"/>
    </xf>
    <xf numFmtId="0" fontId="43" fillId="17" borderId="60" xfId="0" applyFont="1" applyFill="1" applyBorder="1" applyAlignment="1">
      <alignment horizontal="center" vertical="center" wrapText="1"/>
    </xf>
    <xf numFmtId="0" fontId="44" fillId="0" borderId="50" xfId="0" applyFont="1" applyBorder="1" applyAlignment="1">
      <alignment vertical="center" wrapText="1"/>
    </xf>
    <xf numFmtId="0" fontId="44" fillId="3" borderId="50" xfId="0" applyFont="1" applyFill="1" applyBorder="1" applyAlignment="1">
      <alignment vertical="center" wrapText="1"/>
    </xf>
    <xf numFmtId="0" fontId="31" fillId="3" borderId="43" xfId="0" applyFont="1" applyFill="1" applyBorder="1" applyAlignment="1">
      <alignment horizontal="center" wrapText="1"/>
    </xf>
    <xf numFmtId="0" fontId="31" fillId="3" borderId="40" xfId="0" applyFont="1" applyFill="1" applyBorder="1" applyAlignment="1">
      <alignment horizontal="center" wrapText="1"/>
    </xf>
    <xf numFmtId="0" fontId="31" fillId="3" borderId="44" xfId="0" applyFont="1" applyFill="1" applyBorder="1" applyAlignment="1">
      <alignment horizontal="center" vertical="center" wrapText="1"/>
    </xf>
    <xf numFmtId="0" fontId="31" fillId="3" borderId="45" xfId="0" applyFont="1" applyFill="1" applyBorder="1" applyAlignment="1">
      <alignment horizontal="center" vertical="center" wrapText="1"/>
    </xf>
    <xf numFmtId="0" fontId="43" fillId="17" borderId="59" xfId="0" applyFont="1" applyFill="1" applyBorder="1" applyAlignment="1">
      <alignment horizontal="center" vertical="center" wrapText="1"/>
    </xf>
    <xf numFmtId="0" fontId="34" fillId="0" borderId="27" xfId="0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6" xfId="0" applyFont="1" applyBorder="1" applyAlignment="1">
      <alignment horizontal="left"/>
    </xf>
    <xf numFmtId="0" fontId="31" fillId="3" borderId="35" xfId="0" applyFont="1" applyFill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wrapText="1"/>
    </xf>
    <xf numFmtId="0" fontId="34" fillId="0" borderId="31" xfId="0" applyFont="1" applyBorder="1" applyAlignment="1">
      <alignment horizontal="left"/>
    </xf>
    <xf numFmtId="0" fontId="34" fillId="0" borderId="38" xfId="0" applyFont="1" applyBorder="1" applyAlignment="1">
      <alignment horizontal="left"/>
    </xf>
    <xf numFmtId="0" fontId="34" fillId="0" borderId="41" xfId="0" applyFont="1" applyBorder="1" applyAlignment="1">
      <alignment horizontal="left"/>
    </xf>
    <xf numFmtId="0" fontId="43" fillId="17" borderId="50" xfId="0" applyFont="1" applyFill="1" applyBorder="1" applyAlignment="1">
      <alignment vertical="center" textRotation="90" wrapText="1"/>
    </xf>
    <xf numFmtId="0" fontId="43" fillId="17" borderId="50" xfId="0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left"/>
    </xf>
    <xf numFmtId="0" fontId="34" fillId="0" borderId="39" xfId="0" applyFont="1" applyBorder="1" applyAlignment="1">
      <alignment horizontal="left"/>
    </xf>
    <xf numFmtId="0" fontId="34" fillId="0" borderId="42" xfId="0" applyFont="1" applyBorder="1" applyAlignment="1">
      <alignment horizontal="left"/>
    </xf>
    <xf numFmtId="0" fontId="43" fillId="17" borderId="50" xfId="0" applyFont="1" applyFill="1" applyBorder="1" applyAlignment="1">
      <alignment vertical="center" wrapText="1"/>
    </xf>
    <xf numFmtId="0" fontId="31" fillId="3" borderId="4" xfId="0" applyFont="1" applyFill="1" applyBorder="1" applyAlignment="1">
      <alignment horizontal="left" vertical="center"/>
    </xf>
    <xf numFmtId="0" fontId="31" fillId="3" borderId="4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 wrapText="1"/>
    </xf>
    <xf numFmtId="0" fontId="31" fillId="3" borderId="37" xfId="0" applyFont="1" applyFill="1" applyBorder="1" applyAlignment="1">
      <alignment horizontal="center" vertical="center" wrapText="1"/>
    </xf>
    <xf numFmtId="0" fontId="31" fillId="3" borderId="36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1" fillId="3" borderId="4" xfId="0" applyFont="1" applyFill="1" applyBorder="1" applyAlignment="1">
      <alignment horizontal="center"/>
    </xf>
    <xf numFmtId="167" fontId="31" fillId="3" borderId="4" xfId="6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31" fillId="13" borderId="0" xfId="0" applyNumberFormat="1" applyFont="1" applyFill="1" applyAlignment="1">
      <alignment horizontal="center" vertical="center" wrapText="1"/>
    </xf>
    <xf numFmtId="2" fontId="31" fillId="2" borderId="0" xfId="0" applyNumberFormat="1" applyFont="1" applyFill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2" fontId="31" fillId="12" borderId="14" xfId="0" applyNumberFormat="1" applyFont="1" applyFill="1" applyBorder="1" applyAlignment="1">
      <alignment horizontal="center" vertical="center" wrapText="1"/>
    </xf>
    <xf numFmtId="2" fontId="31" fillId="12" borderId="0" xfId="0" applyNumberFormat="1" applyFont="1" applyFill="1" applyBorder="1" applyAlignment="1">
      <alignment horizontal="center" vertical="center" wrapText="1"/>
    </xf>
    <xf numFmtId="2" fontId="31" fillId="12" borderId="15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2" fontId="31" fillId="12" borderId="35" xfId="0" applyNumberFormat="1" applyFont="1" applyFill="1" applyBorder="1" applyAlignment="1">
      <alignment horizontal="center" vertical="center" wrapText="1"/>
    </xf>
    <xf numFmtId="2" fontId="31" fillId="12" borderId="12" xfId="0" applyNumberFormat="1" applyFont="1" applyFill="1" applyBorder="1" applyAlignment="1">
      <alignment horizontal="center" vertical="center" wrapText="1"/>
    </xf>
    <xf numFmtId="2" fontId="31" fillId="12" borderId="18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31" fillId="6" borderId="8" xfId="0" applyFont="1" applyFill="1" applyBorder="1" applyAlignment="1">
      <alignment horizontal="center"/>
    </xf>
    <xf numFmtId="0" fontId="31" fillId="6" borderId="9" xfId="0" applyFont="1" applyFill="1" applyBorder="1" applyAlignment="1">
      <alignment horizontal="center"/>
    </xf>
    <xf numFmtId="0" fontId="31" fillId="6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0" fillId="2" borderId="4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7" xfId="0" applyFill="1" applyBorder="1" applyAlignment="1">
      <alignment horizontal="center"/>
    </xf>
  </cellXfs>
  <cellStyles count="55">
    <cellStyle name="‡" xfId="1"/>
    <cellStyle name="1 indent" xfId="2"/>
    <cellStyle name="2 indents" xfId="3"/>
    <cellStyle name="3 indents" xfId="4"/>
    <cellStyle name="4 indents" xfId="5"/>
    <cellStyle name="Comma" xfId="6" builtinId="3"/>
    <cellStyle name="Comma 2" xfId="7"/>
    <cellStyle name="Comma 2 2" xfId="8"/>
    <cellStyle name="Comma 2 2 3 2" xfId="9"/>
    <cellStyle name="Comma 3" xfId="10"/>
    <cellStyle name="Comma 4 2 2" xfId="11"/>
    <cellStyle name="Date" xfId="12"/>
    <cellStyle name="Fixed" xfId="13"/>
    <cellStyle name="Heading1" xfId="14"/>
    <cellStyle name="Heading2" xfId="15"/>
    <cellStyle name="Hyperlink" xfId="16" builtinId="8"/>
    <cellStyle name="imf-one decimal" xfId="17"/>
    <cellStyle name="imf-zero decimal" xfId="18"/>
    <cellStyle name="Milliers [0]_Encours - Apr rééch" xfId="19"/>
    <cellStyle name="Milliers_Encours - Apr rééch" xfId="20"/>
    <cellStyle name="Monétaire [0]_Encours - Apr rééch" xfId="21"/>
    <cellStyle name="Monétaire_Encours - Apr rééch" xfId="22"/>
    <cellStyle name="Normal" xfId="0" builtinId="0"/>
    <cellStyle name="Normal - Style1" xfId="23"/>
    <cellStyle name="Normal - Style2" xfId="24"/>
    <cellStyle name="Normal - Style2 2" xfId="25"/>
    <cellStyle name="Normal - Style3" xfId="26"/>
    <cellStyle name="Normal - Style3 2" xfId="27"/>
    <cellStyle name="Normal - Style4" xfId="28"/>
    <cellStyle name="Normal - Style4 2" xfId="29"/>
    <cellStyle name="Normal 10" xfId="30"/>
    <cellStyle name="Normal 11" xfId="31"/>
    <cellStyle name="Normal 12" xfId="32"/>
    <cellStyle name="Normal 13" xfId="33"/>
    <cellStyle name="Normal 142 2" xfId="34"/>
    <cellStyle name="Normal 2" xfId="35"/>
    <cellStyle name="Normal 2 2" xfId="36"/>
    <cellStyle name="Normal 2 3" xfId="37"/>
    <cellStyle name="Normal 3" xfId="38"/>
    <cellStyle name="Normal 3 2" xfId="39"/>
    <cellStyle name="Normal 4" xfId="40"/>
    <cellStyle name="Normal 4 2" xfId="41"/>
    <cellStyle name="Normal 5" xfId="42"/>
    <cellStyle name="Normal 5 2" xfId="43"/>
    <cellStyle name="Normal 6" xfId="44"/>
    <cellStyle name="Normal 7" xfId="53"/>
    <cellStyle name="Normal 8" xfId="45"/>
    <cellStyle name="Normal 9" xfId="46"/>
    <cellStyle name="Normal Table" xfId="47"/>
    <cellStyle name="Percent" xfId="48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550309622186579E-2"/>
          <c:y val="3.8964144184043467E-2"/>
          <c:w val="0.9260431638184965"/>
          <c:h val="0.625717303629729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6.2513796768441848E-2"/>
                  <c:y val="-5.802297892715055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C3EE-4EEB-BAB8-5D8ED83FDD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907-FE42-8638-1530FC03AFC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9.6175071951449011E-3"/>
                  <c:y val="-2.3209191570860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E-4EEB-BAB8-5D8ED83FDDC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907-FE42-8638-1530FC03AFC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2021883993931125E-2"/>
                  <c:y val="-5.222068103443552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C3EE-4EEB-BAB8-5D8ED83FDD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907-FE42-8638-1530FC03AFC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1.2021883993931125E-2"/>
                  <c:y val="-5.2220681034435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E-4EEB-BAB8-5D8ED83FDDC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907-FE42-8638-1530FC03AFC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7.2131303963586758E-3"/>
                  <c:y val="5.802297892715055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C3EE-4EEB-BAB8-5D8ED83FDD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907-FE42-8638-1530FC03A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5394448"/>
        <c:axId val="1"/>
      </c:lineChart>
      <c:catAx>
        <c:axId val="200539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39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5501525350403585E-3"/>
          <c:y val="0.89027206964983041"/>
          <c:w val="0.9702340192368859"/>
          <c:h val="0.101630497407336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511216"/>
        <c:axId val="1"/>
      </c:barChart>
      <c:catAx>
        <c:axId val="192651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265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7935631463198"/>
          <c:y val="0.86505820804813471"/>
          <c:w val="0.59320125840583082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714272"/>
        <c:axId val="1"/>
      </c:barChart>
      <c:catAx>
        <c:axId val="192671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9267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819373537352E-2"/>
          <c:y val="4.492674336392026E-2"/>
          <c:w val="0.90753079627168443"/>
          <c:h val="0.66722468501542309"/>
        </c:manualLayout>
      </c:layout>
      <c:barChart>
        <c:barDir val="col"/>
        <c:grouping val="stacked"/>
        <c:varyColors val="0"/>
        <c:ser>
          <c:idx val="0"/>
          <c:order val="0"/>
          <c:tx>
            <c:v>Bancos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433776"/>
        <c:axId val="1"/>
      </c:barChart>
      <c:catAx>
        <c:axId val="20154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43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145247452325836E-2"/>
          <c:y val="0.74496430682489878"/>
          <c:w val="0.86033374908561355"/>
          <c:h val="0.21458211011804151"/>
        </c:manualLayout>
      </c:layout>
      <c:overlay val="0"/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B-754A-81E5-6ADCCCD15E84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B-754A-81E5-6ADCCCD15E84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B-754A-81E5-6ADCCCD15E84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754A-81E5-6ADCCCD15E84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B-754A-81E5-6ADCCCD15E84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754A-81E5-6ADCCCD15E84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B-754A-81E5-6ADCCCD15E84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754A-81E5-6ADCCCD15E84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B-754A-81E5-6ADCCCD15E84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754A-81E5-6ADCCCD15E84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B-754A-81E5-6ADCCCD15E84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754A-81E5-6ADCCCD15E84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6894256"/>
        <c:axId val="1"/>
      </c:barChart>
      <c:catAx>
        <c:axId val="192689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89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5702288952882"/>
          <c:y val="0.89728789146988097"/>
          <c:w val="0.69345341565280871"/>
          <c:h val="7.1920021835372147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CC49-8EA5-41DAD036A968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9-CC49-8EA5-41DAD036A968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9-CC49-8EA5-41DAD036A968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CC49-8EA5-41DAD036A968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CC49-8EA5-41DAD036A968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CC49-8EA5-41DAD036A968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CC49-8EA5-41DAD036A968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9-CC49-8EA5-41DAD036A968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CC49-8EA5-41DAD036A968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CC49-8EA5-41DAD036A968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CC49-8EA5-41DAD036A968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CC49-8EA5-41DAD036A968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7802688"/>
        <c:axId val="1"/>
      </c:barChart>
      <c:catAx>
        <c:axId val="20078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0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0904119386193"/>
          <c:y val="0.8969375048111381"/>
          <c:w val="0.69320420512861858"/>
          <c:h val="7.2167385444574322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1"/>
          <c:order val="0"/>
          <c:tx>
            <c:v> Pontos de Acesso por 10.000 Adultos (2005)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61216"/>
        <c:axId val="1"/>
      </c:barChart>
      <c:catAx>
        <c:axId val="20157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76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429778816242488E-2"/>
          <c:y val="0.82561005780738617"/>
          <c:w val="0.81158289875430367"/>
          <c:h val="0.13953972808012161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4-4B45-8CAE-5DBE13C812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497648"/>
        <c:axId val="1"/>
      </c:barChart>
      <c:catAx>
        <c:axId val="201749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49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05587803983184"/>
          <c:y val="0.85002738747439599"/>
          <c:w val="0.60882126257686808"/>
          <c:h val="8.0771833198924503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0"/>
          <c:order val="0"/>
          <c:tx>
            <c:v> Pontos de Acesso por 10.000 Adultos (2014)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525568"/>
        <c:axId val="1"/>
      </c:barChart>
      <c:catAx>
        <c:axId val="2017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5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607204616378644E-2"/>
          <c:y val="0.82424591827349691"/>
          <c:w val="0.81362897159657188"/>
          <c:h val="0.14062963534524117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2-C740-8E3F-C22E7FAA3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737136"/>
        <c:axId val="1"/>
      </c:barChart>
      <c:catAx>
        <c:axId val="200773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3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1990717667454"/>
          <c:y val="0.82033953951390692"/>
          <c:w val="0.72441361838018414"/>
          <c:h val="0.15234877162401128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54656"/>
        <c:axId val="1"/>
      </c:lineChart>
      <c:catAx>
        <c:axId val="2015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654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11938711752594"/>
          <c:y val="0.82410021329779237"/>
          <c:w val="0.74876688491883125"/>
          <c:h val="0.1435230708552335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55555555555552E-2"/>
          <c:y val="2.2252643586484809E-3"/>
          <c:w val="0.93888888888888888"/>
          <c:h val="0.6973841906125370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5.6068338032919619E-3"/>
                  <c:y val="-9.7272340597185786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A97D-49DF-AF00-EC9493627F6E}"/>
                </c:ext>
              </c:extLst>
            </c:dLbl>
            <c:dLbl>
              <c:idx val="16"/>
              <c:layout>
                <c:manualLayout>
                  <c:x val="0"/>
                  <c:y val="-5.1406857958196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5-4027-A959-D0AC8E31377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C98-214B-AF86-43B46FB28870}"/>
            </c:ext>
          </c:extLst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8.4102507049379424E-3"/>
                  <c:y val="7.285468533546703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A97D-49DF-AF00-EC9493627F6E}"/>
                </c:ext>
              </c:extLst>
            </c:dLbl>
            <c:dLbl>
              <c:idx val="16"/>
              <c:layout>
                <c:manualLayout>
                  <c:x val="-2.8089887640451497E-3"/>
                  <c:y val="-6.4258572447745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5-4027-A959-D0AC8E31377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1"/>
              </c:ext>
            </c:extLst>
          </c:dLbls>
          <c:val>
            <c:numRef>
              <c:f>'Tabs Relatorio'!#REF!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'Tabs Relatorio'!#REF!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C98-214B-AF86-43B46FB2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277248"/>
        <c:axId val="1"/>
      </c:lineChart>
      <c:catAx>
        <c:axId val="20552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5527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2803930007698558E-2"/>
          <c:y val="0.9226853811960728"/>
          <c:w val="0.85993073395156494"/>
          <c:h val="6.63007459542088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778"/>
          <c:y val="0.10647776796990988"/>
          <c:w val="0.81388888888888888"/>
          <c:h val="0.7870444640601802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E-1B44-A564-4F757BCCF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E-1B44-A564-4F757BCCF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E-1B44-A564-4F757BCCF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E-1B44-A564-4F757BCCF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E-1B44-A564-4F757BCCF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E-1B44-A564-4F757BCCF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E-1B44-A564-4F757BCCF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E-1B44-A564-4F757BCCF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0E-1B44-A564-4F757BCCF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C0E-1B44-A564-4F757BCCF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C0E-1B44-A564-4F757BCCFFBA}"/>
              </c:ext>
            </c:extLst>
          </c:dPt>
          <c:dLbls>
            <c:dLbl>
              <c:idx val="0"/>
              <c:layout>
                <c:manualLayout>
                  <c:x val="2.7463035870516288E-2"/>
                  <c:y val="-0.155343406195578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E-1B44-A564-4F757BCCFFBA}"/>
                </c:ext>
              </c:extLst>
            </c:dLbl>
            <c:dLbl>
              <c:idx val="1"/>
              <c:layout>
                <c:manualLayout>
                  <c:x val="7.3131452318460188E-2"/>
                  <c:y val="4.283432412387127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1B44-A564-4F757BCCFFBA}"/>
                </c:ext>
              </c:extLst>
            </c:dLbl>
            <c:dLbl>
              <c:idx val="2"/>
              <c:layout>
                <c:manualLayout>
                  <c:x val="-6.4100831146106735E-2"/>
                  <c:y val="6.712862983805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1B44-A564-4F757BCCFFBA}"/>
                </c:ext>
              </c:extLst>
            </c:dLbl>
            <c:dLbl>
              <c:idx val="3"/>
              <c:layout>
                <c:manualLayout>
                  <c:x val="-5.8065835520559932E-2"/>
                  <c:y val="7.176725467703082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1B44-A564-4F757BCCFFBA}"/>
                </c:ext>
              </c:extLst>
            </c:dLbl>
            <c:dLbl>
              <c:idx val="4"/>
              <c:layout>
                <c:manualLayout>
                  <c:x val="-4.4871719160104989E-2"/>
                  <c:y val="1.232548885785629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1B44-A564-4F757BCCFFBA}"/>
                </c:ext>
              </c:extLst>
            </c:dLbl>
            <c:dLbl>
              <c:idx val="5"/>
              <c:layout>
                <c:manualLayout>
                  <c:x val="-4.9875765529308835E-2"/>
                  <c:y val="1.4228474073439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1B44-A564-4F757BCCFFBA}"/>
                </c:ext>
              </c:extLst>
            </c:dLbl>
            <c:dLbl>
              <c:idx val="6"/>
              <c:layout>
                <c:manualLayout>
                  <c:x val="-0.10757852143482065"/>
                  <c:y val="1.4276324156610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1B44-A564-4F757BCCFFBA}"/>
                </c:ext>
              </c:extLst>
            </c:dLbl>
            <c:dLbl>
              <c:idx val="7"/>
              <c:layout>
                <c:manualLayout>
                  <c:x val="-8.1383639545056868E-2"/>
                  <c:y val="-6.5793864360124766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1B44-A564-4F757BCCFFBA}"/>
                </c:ext>
              </c:extLst>
            </c:dLbl>
            <c:dLbl>
              <c:idx val="8"/>
              <c:layout>
                <c:manualLayout>
                  <c:x val="-0.14819717847769029"/>
                  <c:y val="7.3972450944220659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1B44-A564-4F757BCCFFBA}"/>
                </c:ext>
              </c:extLst>
            </c:dLbl>
            <c:dLbl>
              <c:idx val="10"/>
              <c:layout>
                <c:manualLayout>
                  <c:x val="0.13706681977252844"/>
                  <c:y val="-1.6394005140106301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1B44-A564-4F757BCCFFB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691812584459"/>
          <c:y val="5.1400554097404488E-2"/>
          <c:w val="0.7899181381670014"/>
          <c:h val="0.52786083260777217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171904"/>
        <c:axId val="1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171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152688265427529E-2"/>
          <c:y val="0.72630046747399368"/>
          <c:w val="0.58078000661991369"/>
          <c:h val="0.24818307431272146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027936"/>
        <c:axId val="1"/>
      </c:barChart>
      <c:catAx>
        <c:axId val="201602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0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9607638839668"/>
          <c:y val="0.91096178823696872"/>
          <c:w val="0.26544086192774885"/>
          <c:h val="6.8828224000126517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Distribution of Mobile Money Agents</a:t>
            </a:r>
          </a:p>
        </c:rich>
      </c:tx>
      <c:layout>
        <c:manualLayout>
          <c:xMode val="edge"/>
          <c:yMode val="edge"/>
          <c:x val="0.1293332068431205"/>
          <c:y val="1.3888705088334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7-A84D-BD9A-26D8F7457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7-A84D-BD9A-26D8F7457D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59648"/>
        <c:axId val="1"/>
      </c:barChart>
      <c:catAx>
        <c:axId val="192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3485640752341"/>
          <c:y val="0.91639353467897677"/>
          <c:w val="0.78184266838770644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F74C-8053-70CF7EB9A924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F74C-8053-70CF7EB9A924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989136"/>
        <c:axId val="1"/>
      </c:areaChart>
      <c:catAx>
        <c:axId val="201598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989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4253547340743"/>
          <c:y val="0.91639353467897677"/>
          <c:w val="0.41105559181926499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45152"/>
        <c:axId val="1"/>
      </c:barChart>
      <c:catAx>
        <c:axId val="1928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4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67289875288567"/>
          <c:y val="0.91630716330556106"/>
          <c:w val="0.38257854402364749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5913328"/>
        <c:axId val="1"/>
      </c:barChart>
      <c:catAx>
        <c:axId val="19159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1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45330906074345"/>
          <c:y val="0.91669574288181399"/>
          <c:w val="0.55826956759967772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315312"/>
        <c:axId val="1"/>
      </c:barChart>
      <c:catAx>
        <c:axId val="19623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31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7981470300109"/>
          <c:y val="0.91669574288181399"/>
          <c:w val="0.35352194574337048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60756208"/>
        <c:axId val="1"/>
      </c:barChart>
      <c:catAx>
        <c:axId val="1860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75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61649758680454"/>
          <c:y val="0.91669574288181399"/>
          <c:w val="0.49393348553515853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Bancários</a:t>
            </a:r>
          </a:p>
        </c:rich>
      </c:tx>
      <c:layout>
        <c:manualLayout>
          <c:xMode val="edge"/>
          <c:yMode val="edge"/>
          <c:x val="1.3701117548985623E-2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1042297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AB40-BDE9-00F595099C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422976"/>
        <c:axId val="1"/>
      </c:lineChart>
      <c:catAx>
        <c:axId val="1910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104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09778078827253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08368"/>
        <c:axId val="1"/>
      </c:lineChart>
      <c:catAx>
        <c:axId val="1915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0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38464849174052"/>
          <c:y val="0.89500834872968593"/>
          <c:w val="0.48310715390537357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173-F04C-8D30-A6562C35BC7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5173-F04C-8D30-A6562C35BC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173-F04C-8D30-A6562C35BC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2888237130146"/>
          <c:y val="0.74539401315137399"/>
          <c:w val="0.30318809863265722"/>
          <c:h val="7.8706200146418381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layout>
                <c:manualLayout>
                  <c:x val="0"/>
                  <c:y val="-5.555555555555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407407407407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11248"/>
        <c:axId val="1"/>
      </c:lineChart>
      <c:catAx>
        <c:axId val="20078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11248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37853928192141"/>
          <c:y val="0.89770194171560036"/>
          <c:w val="0.50379502885236649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11632"/>
        <c:axId val="1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3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311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3877423505189"/>
          <c:y val="0.89817663696500971"/>
          <c:w val="0.50252811068377934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C9-ED4D-B068-A78AD7E77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C9-ED4D-B068-A78AD7E77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C9-ED4D-B068-A78AD7E77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C9-ED4D-B068-A78AD7E77093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9-ED4D-B068-A78AD7E77093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9-ED4D-B068-A78AD7E77093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9-ED4D-B068-A78AD7E77093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9-ED4D-B068-A78AD7E770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FB44-8F81-AB469D6DE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FB44-8F81-AB469D6DE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FB44-8F81-AB469D6DE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FB44-8F81-AB469D6DEA35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FB44-8F81-AB469D6DEA35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FB44-8F81-AB469D6DEA35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FB44-8F81-AB469D6DEA35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FB44-8F81-AB469D6DEA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829104"/>
        <c:axId val="1"/>
      </c:barChart>
      <c:catAx>
        <c:axId val="196282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82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44084095839925"/>
          <c:y val="0.88428730752740647"/>
          <c:w val="0.18005457108178191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3676514119947"/>
          <c:y val="9.2051085077779912E-2"/>
          <c:w val="0.77989303968582879"/>
          <c:h val="0.5925449715127073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940752"/>
        <c:axId val="1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9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940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65644216045468E-2"/>
          <c:y val="0.737060988253459"/>
          <c:w val="0.58495677433664972"/>
          <c:h val="0.20371032338663439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6583776"/>
        <c:axId val="1"/>
      </c:barChart>
      <c:catAx>
        <c:axId val="1926583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5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202177674517"/>
          <c:y val="0.90653369830737895"/>
          <c:w val="0.11751151361113361"/>
          <c:h val="6.9107950095181364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05-B24C-B169-3D46F3BD5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05-B24C-B169-3D46F3BD5E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de IMEs</a:t>
            </a:r>
          </a:p>
        </c:rich>
      </c:tx>
      <c:layout>
        <c:manualLayout>
          <c:xMode val="edge"/>
          <c:yMode val="edge"/>
          <c:x val="2.5901762279715037E-3"/>
          <c:y val="4.6296296296296294E-3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494553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1-544B-AF5D-119929943A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945536"/>
        <c:axId val="1"/>
      </c:lineChart>
      <c:catAx>
        <c:axId val="20049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00494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4280240459677"/>
          <c:y val="0.89817663696500971"/>
          <c:w val="0.28468087589957414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88393604388764E-2"/>
          <c:y val="3.9119306977819478E-2"/>
          <c:w val="0.90919669265048042"/>
          <c:h val="0.70921191845837928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042512"/>
        <c:axId val="1"/>
      </c:barChart>
      <c:catAx>
        <c:axId val="200704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4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8872704100038"/>
          <c:y val="0.91639353467897677"/>
          <c:w val="0.78633222087291232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49606949420339E-2"/>
          <c:y val="3.5665075544313439E-2"/>
          <c:w val="0.92227815453704121"/>
          <c:h val="0.77759074157181129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8D47-985E-0397BB51399A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8D47-985E-0397BB51399A}"/>
                </c:ext>
              </c:extLst>
            </c:dLbl>
            <c:dLbl>
              <c:idx val="10"/>
              <c:layout>
                <c:manualLayout>
                  <c:x val="-2.642444260941386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8D47-985E-0397BB51399A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8D47-985E-0397BB51399A}"/>
                </c:ext>
              </c:extLst>
            </c:dLbl>
            <c:dLbl>
              <c:idx val="10"/>
              <c:layout>
                <c:manualLayout>
                  <c:x val="-2.972749793559042E-2"/>
                  <c:y val="6.9084628670120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045776"/>
        <c:axId val="1"/>
      </c:areaChart>
      <c:catAx>
        <c:axId val="196204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045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48722330941067"/>
          <c:y val="0.92003001695944897"/>
          <c:w val="0.20496352395101267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7312709210976E-2"/>
          <c:y val="0.10053258967629046"/>
          <c:w val="0.9018246347525144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927440"/>
        <c:axId val="1"/>
      </c:barChart>
      <c:catAx>
        <c:axId val="19629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2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10030165837373"/>
          <c:y val="0.88839933092062007"/>
          <c:w val="0.33956322978552822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211072453151"/>
          <c:y val="0.19899720599441195"/>
          <c:w val="0.8890591485053132"/>
          <c:h val="0.61449597832529002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339248"/>
        <c:axId val="1"/>
      </c:barChart>
      <c:catAx>
        <c:axId val="2016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3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69292817086732"/>
          <c:y val="0.90990234958019867"/>
          <c:w val="0.3925652034907009"/>
          <c:h val="8.154785208501780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933650735519E-2"/>
          <c:y val="4.4977034120734914E-2"/>
          <c:w val="0.87100213636086188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55920"/>
        <c:axId val="1"/>
      </c:barChart>
      <c:catAx>
        <c:axId val="20165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5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89645104840052"/>
          <c:y val="0.89354686048580867"/>
          <c:w val="0.38680482790576315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41946389080609E-2"/>
          <c:y val="5.8348584805277728E-2"/>
          <c:w val="0.89402072504800945"/>
          <c:h val="0.62264169681492521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492528"/>
        <c:axId val="1"/>
      </c:barChart>
      <c:catAx>
        <c:axId val="20164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92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1309309899335"/>
          <c:y val="0.86147674536715946"/>
          <c:w val="0.43377467108668483"/>
          <c:h val="9.638900647464721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8886631106602E-2"/>
          <c:y val="9.7709229645263421E-2"/>
          <c:w val="0.89034036068072131"/>
          <c:h val="0.69581910508609102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07920"/>
        <c:axId val="1"/>
      </c:lineChart>
      <c:catAx>
        <c:axId val="2016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0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91949042699625"/>
          <c:y val="0.89500834872968593"/>
          <c:w val="0.46949909004820756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6DB-C645-B901-6A94002BA9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6DB-C645-B901-6A94002BA916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6DB-C645-B901-6A94002BA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19383612657531E-2"/>
          <c:y val="0.60187094229614058"/>
          <c:w val="0.70451367056031022"/>
          <c:h val="0.23148882396005405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  <c:pt idx="11" formatCode="_-* ###0\ _M_T_-;\-* ###0\ _M_T_-;_-* &quot;-&quot;??\ _M_T_-;_-@_-">
                <c:v>5870522</c:v>
              </c:pt>
              <c:pt idx="12" formatCode="_-* ###0\ _M_T_-;\-* ###0\ _M_T_-;_-* &quot;-&quot;??\ _M_T_-;_-@_-">
                <c:v>6418416</c:v>
              </c:pt>
              <c:pt idx="13" formatCode="_-* ###0\ _M_T_-;\-* ###0\ _M_T_-;_-* &quot;-&quot;??\ _M_T_-;_-@_-">
                <c:v>7012156</c:v>
              </c:pt>
              <c:pt idx="14" formatCode="_-* ###0\ _M_T_-;\-* ###0\ _M_T_-;_-* &quot;-&quot;??\ _M_T_-;_-@_-">
                <c:v>6344155</c:v>
              </c:pt>
              <c:pt idx="15" formatCode="_-* ###0\ _M_T_-;\-* ###0\ _M_T_-;_-* &quot;-&quot;??\ _M_T_-;_-@_-">
                <c:v>6640745</c:v>
              </c:pt>
              <c:pt idx="16" formatCode="_-* ###0\ _M_T_-;\-* ###0\ _M_T_-;_-* &quot;-&quot;??\ _M_T_-;_-@_-">
                <c:v>7229224</c:v>
              </c:pt>
              <c:pt idx="17" formatCode="_-* ###0\ _M_T_-;\-* ###0\ _M_T_-;_-* &quot;-&quot;??\ _M_T_-;_-@_-">
                <c:v>6363029</c:v>
              </c:pt>
              <c:pt idx="18" formatCode="_-* ###0\ _M_T_-;\-* ###0\ _M_T_-;_-* &quot;-&quot;??\ _M_T_-;_-@_-">
                <c:v>7699593</c:v>
              </c:pt>
              <c:pt idx="19" formatCode="_-* ###0\ _M_T_-;\-* ###0\ _M_T_-;_-* &quot;-&quot;??\ _M_T_-;_-@_-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3552"/>
        <c:axId val="1"/>
      </c:lineChart>
      <c:catAx>
        <c:axId val="20163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63552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82036775441948E-2"/>
          <c:y val="0.88839933092062007"/>
          <c:w val="0.73726926303802487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99999999999995E-2"/>
          <c:y val="4.214129483814523E-2"/>
          <c:w val="0.81295603674540684"/>
          <c:h val="0.5565117013935911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  <c:pt idx="11" formatCode="0%">
                <c:v>0.44607957607771387</c:v>
              </c:pt>
              <c:pt idx="12" formatCode="0%">
                <c:v>9.3329690272858201E-2</c:v>
              </c:pt>
              <c:pt idx="13" formatCode="0%">
                <c:v>9.250568987737795E-2</c:v>
              </c:pt>
              <c:pt idx="14" formatCode="0%">
                <c:v>-9.5263282790628123E-2</c:v>
              </c:pt>
              <c:pt idx="15" formatCode="0%">
                <c:v>4.67501188101489E-2</c:v>
              </c:pt>
              <c:pt idx="16" formatCode="0%">
                <c:v>8.8616412766941099E-2</c:v>
              </c:pt>
              <c:pt idx="17" formatCode="0%">
                <c:v>-0.11981853100692408</c:v>
              </c:pt>
              <c:pt idx="18" formatCode="0%">
                <c:v>0.21005153363280282</c:v>
              </c:pt>
              <c:pt idx="19" formatCode="0%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913360"/>
        <c:axId val="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291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13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36764003284578"/>
          <c:y val="0.67209939853182965"/>
          <c:w val="0.78754858794749416"/>
          <c:h val="0.30520455778740091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Distrital</a:t>
            </a:r>
          </a:p>
        </c:rich>
      </c:tx>
      <c:layout>
        <c:manualLayout>
          <c:xMode val="edge"/>
          <c:yMode val="edge"/>
          <c:x val="2.590116487011450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41666666666665"/>
          <c:w val="0.93888888888888888"/>
          <c:h val="0.63487569262175558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6216278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1.3847672980333047E-2"/>
                  <c:y val="4.629629629629586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9240-A4B2-8D4629305A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62784"/>
        <c:axId val="1"/>
      </c:lineChart>
      <c:catAx>
        <c:axId val="19621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62162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669960385402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FC43-A459-6532C4C37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FC43-A459-6532C4C37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FC43-A459-6532C4C37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FC43-A459-6532C4C3792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FC43-A459-6532C4C37926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FC43-A459-6532C4C37926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FC43-A459-6532C4C3792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FC43-A459-6532C4C379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89-324D-8E69-2CFE7273B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89-324D-8E69-2CFE7273B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89-324D-8E69-2CFE7273B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89-324D-8E69-2CFE7273B3A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324D-8E69-2CFE7273B3A6}"/>
                </c:ext>
              </c:extLst>
            </c:dLbl>
            <c:dLbl>
              <c:idx val="1"/>
              <c:layout>
                <c:manualLayout>
                  <c:x val="1.1618785747019718E-2"/>
                  <c:y val="2.3937007874015748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324D-8E69-2CFE7273B3A6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324D-8E69-2CFE7273B3A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324D-8E69-2CFE7273B3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4803149606299"/>
          <c:y val="7.407407407407407E-2"/>
          <c:w val="0.73802449693788275"/>
          <c:h val="0.72606846019247595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23792"/>
        <c:axId val="1"/>
      </c:barChart>
      <c:catAx>
        <c:axId val="201652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2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6615409682695"/>
          <c:y val="0.88482162031710354"/>
          <c:w val="0.16667205667599969"/>
          <c:h val="6.912668908727370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400544"/>
        <c:axId val="1"/>
      </c:barChart>
      <c:catAx>
        <c:axId val="20164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0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7989517647535"/>
          <c:y val="0.91108044082945328"/>
          <c:w val="0.35524280240459677"/>
          <c:h val="5.6605589518989696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04256"/>
        <c:axId val="1"/>
      </c:barChart>
      <c:catAx>
        <c:axId val="20070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0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12880"/>
        <c:axId val="1"/>
      </c:barChart>
      <c:catAx>
        <c:axId val="201661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1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0737369547699"/>
          <c:y val="0.91083947137437393"/>
          <c:w val="0.35437981247631711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44624"/>
        <c:axId val="1"/>
      </c:barChart>
      <c:catAx>
        <c:axId val="201664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4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Lbls>
            <c:dLbl>
              <c:idx val="4"/>
              <c:layout>
                <c:manualLayout>
                  <c:x val="0"/>
                  <c:y val="1.851851851851851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2845-98D7-953E2BD599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21392"/>
        <c:axId val="1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21392"/>
        <c:axId val="1"/>
      </c:lineChart>
      <c:catAx>
        <c:axId val="19621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12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2385301004529"/>
          <c:y val="0.87965753104820543"/>
          <c:w val="0.72021828432712764"/>
          <c:h val="8.333597662561945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79136"/>
        <c:axId val="1"/>
      </c:lineChart>
      <c:catAx>
        <c:axId val="20166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7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32068666019887"/>
          <c:y val="0.85187887217299885"/>
          <c:w val="0.68776899940491842"/>
          <c:h val="9.722530606322270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695648"/>
        <c:axId val="1"/>
      </c:barChart>
      <c:catAx>
        <c:axId val="194569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6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38136626112353"/>
          <c:y val="0.89364510551492049"/>
          <c:w val="0.39174035059684986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dos Pontos de Acesso no Raio de 5 km</a:t>
            </a:r>
          </a:p>
        </c:rich>
      </c:tx>
      <c:layout>
        <c:manualLayout>
          <c:xMode val="edge"/>
          <c:yMode val="edge"/>
          <c:x val="5.367829021372328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 formatCode="0.0%">
                <c:v>0.48</c:v>
              </c:pt>
              <c:pt idx="6" formatCode="0.0%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526854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A-4B46-9B12-EDEDD67FD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268544"/>
        <c:axId val="1"/>
      </c:lineChart>
      <c:catAx>
        <c:axId val="2005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26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66994836742993"/>
          <c:y val="0.89770194171560036"/>
          <c:w val="0.28537506178613314"/>
          <c:h val="7.4420886359842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772032"/>
        <c:axId val="1"/>
      </c:barChart>
      <c:catAx>
        <c:axId val="20077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7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86546382837581"/>
          <c:y val="0.89364510551492049"/>
          <c:w val="0.23171479375797135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98128"/>
        <c:axId val="1"/>
      </c:lineChart>
      <c:catAx>
        <c:axId val="20166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9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3491771047387"/>
          <c:y val="0.88428730752740647"/>
          <c:w val="0.46230227710187249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4C-4243-ADB0-1B3DA323712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84C-4243-ADB0-1B3DA323712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84C-4243-ADB0-1B3DA3237123}"/>
              </c:ext>
            </c:extLst>
          </c:dPt>
          <c:dLbls>
            <c:dLbl>
              <c:idx val="0"/>
              <c:layout>
                <c:manualLayout>
                  <c:x val="0.10555555555555556"/>
                  <c:y val="-0.12118096999958673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C-4243-ADB0-1B3DA3237123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C-4243-ADB0-1B3DA3237123}"/>
                </c:ext>
              </c:extLst>
            </c:dLbl>
            <c:dLbl>
              <c:idx val="2"/>
              <c:layout>
                <c:manualLayout>
                  <c:x val="-2.1872265966754156E-7"/>
                  <c:y val="-0.15048643405670445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C-4243-ADB0-1B3DA32371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5E-8E46-A76C-BB5AFAE52B3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4D5E-8E46-A76C-BB5AFAE52B3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D5E-8E46-A76C-BB5AFAE52B39}"/>
              </c:ext>
            </c:extLst>
          </c:dPt>
          <c:dLbls>
            <c:dLbl>
              <c:idx val="0"/>
              <c:layout>
                <c:manualLayout>
                  <c:x val="4.4444444444444446E-2"/>
                  <c:y val="-0.1597723775467290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E-8E46-A76C-BB5AFAE52B39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E-8E46-A76C-BB5AFAE52B39}"/>
                </c:ext>
              </c:extLst>
            </c:dLbl>
            <c:dLbl>
              <c:idx val="2"/>
              <c:layout>
                <c:manualLayout>
                  <c:x val="-6.666688538932633E-2"/>
                  <c:y val="-0.16592299707556138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E-8E46-A76C-BB5AFAE52B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86111111111113"/>
          <c:y val="0"/>
        </c:manualLayout>
      </c:layout>
      <c:overlay val="1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17177092446777487"/>
          <c:w val="0.88337270341207352"/>
          <c:h val="0.5964257072032661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28480"/>
        <c:axId val="1"/>
      </c:barChart>
      <c:catAx>
        <c:axId val="20167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2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6910722238894"/>
          <c:y val="0.88783646640914871"/>
          <c:w val="7.0561926505022646E-2"/>
          <c:h val="7.317333514361115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274224"/>
        <c:axId val="1"/>
      </c:barChart>
      <c:catAx>
        <c:axId val="19452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27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276746342189"/>
          <c:y val="0.91179614631977857"/>
          <c:w val="7.0561926505022646E-2"/>
          <c:h val="7.3531947283853108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7.4548702245552628E-2"/>
          <c:w val="0.88337270341207352"/>
          <c:h val="0.56619386118401871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67088"/>
        <c:axId val="1"/>
      </c:barChart>
      <c:catAx>
        <c:axId val="20167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4721565854119"/>
          <c:y val="0.88295824406624124"/>
          <c:w val="0.52313152408896102"/>
          <c:h val="8.7808002172333394E-2"/>
        </c:manualLayout>
      </c:layout>
      <c:overlay val="0"/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16792736"/>
        <c:axId val="1"/>
      </c:barChart>
      <c:catAx>
        <c:axId val="201679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/>
        </c:spPr>
        <c:crossAx val="20167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1055267796942"/>
          <c:y val="0.90777933636582309"/>
          <c:w val="0.71548620263610874"/>
          <c:h val="6.642287827066999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72141247261283681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478736"/>
        <c:axId val="1"/>
      </c:barChart>
      <c:catAx>
        <c:axId val="201547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47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610276834921527E-2"/>
          <c:y val="0.81439625970927365"/>
          <c:w val="0.83335978157917945"/>
          <c:h val="0.161681610383458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2254976"/>
        <c:axId val="1"/>
      </c:barChart>
      <c:catAx>
        <c:axId val="19622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62254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7755858173636"/>
          <c:y val="0.86505820804813471"/>
          <c:w val="0.49659916155289568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503744"/>
        <c:axId val="1"/>
      </c:barChart>
      <c:catAx>
        <c:axId val="20155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50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image" Target="../media/image2.jpeg"/><Relationship Id="rId18" Type="http://schemas.openxmlformats.org/officeDocument/2006/relationships/chart" Target="../charts/chart32.xml"/><Relationship Id="rId3" Type="http://schemas.openxmlformats.org/officeDocument/2006/relationships/chart" Target="../charts/chart23.xml"/><Relationship Id="rId21" Type="http://schemas.openxmlformats.org/officeDocument/2006/relationships/chart" Target="../charts/chart35.xml"/><Relationship Id="rId7" Type="http://schemas.openxmlformats.org/officeDocument/2006/relationships/chart" Target="../charts/chart27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2.xml"/><Relationship Id="rId16" Type="http://schemas.openxmlformats.org/officeDocument/2006/relationships/image" Target="../media/image5.jpeg"/><Relationship Id="rId20" Type="http://schemas.openxmlformats.org/officeDocument/2006/relationships/chart" Target="../charts/chart34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36.xml"/><Relationship Id="rId5" Type="http://schemas.openxmlformats.org/officeDocument/2006/relationships/chart" Target="../charts/chart25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30.xml"/><Relationship Id="rId19" Type="http://schemas.openxmlformats.org/officeDocument/2006/relationships/chart" Target="../charts/chart33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2.jpeg"/><Relationship Id="rId18" Type="http://schemas.openxmlformats.org/officeDocument/2006/relationships/chart" Target="../charts/chart48.xml"/><Relationship Id="rId26" Type="http://schemas.openxmlformats.org/officeDocument/2006/relationships/chart" Target="../charts/chart54.xml"/><Relationship Id="rId3" Type="http://schemas.openxmlformats.org/officeDocument/2006/relationships/chart" Target="../charts/chart39.xml"/><Relationship Id="rId21" Type="http://schemas.openxmlformats.org/officeDocument/2006/relationships/chart" Target="../charts/chart51.xml"/><Relationship Id="rId7" Type="http://schemas.openxmlformats.org/officeDocument/2006/relationships/chart" Target="../charts/chart43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3.xml"/><Relationship Id="rId2" Type="http://schemas.openxmlformats.org/officeDocument/2006/relationships/chart" Target="../charts/chart38.xml"/><Relationship Id="rId16" Type="http://schemas.openxmlformats.org/officeDocument/2006/relationships/image" Target="../media/image5.jpeg"/><Relationship Id="rId20" Type="http://schemas.openxmlformats.org/officeDocument/2006/relationships/chart" Target="../charts/chart50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chart" Target="../charts/chart52.xml"/><Relationship Id="rId5" Type="http://schemas.openxmlformats.org/officeDocument/2006/relationships/chart" Target="../charts/chart41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6.xml"/><Relationship Id="rId10" Type="http://schemas.openxmlformats.org/officeDocument/2006/relationships/chart" Target="../charts/chart46.xml"/><Relationship Id="rId19" Type="http://schemas.openxmlformats.org/officeDocument/2006/relationships/chart" Target="../charts/chart49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0" Type="http://schemas.openxmlformats.org/officeDocument/2006/relationships/chart" Target="../charts/chart66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497458</xdr:colOff>
      <xdr:row>83</xdr:row>
      <xdr:rowOff>0</xdr:rowOff>
    </xdr:from>
    <xdr:to>
      <xdr:col>56</xdr:col>
      <xdr:colOff>432911</xdr:colOff>
      <xdr:row>89</xdr:row>
      <xdr:rowOff>159083</xdr:rowOff>
    </xdr:to>
    <xdr:graphicFrame macro="">
      <xdr:nvGraphicFramePr>
        <xdr:cNvPr id="66183418" name="Chart 7">
          <a:extLst>
            <a:ext uri="{FF2B5EF4-FFF2-40B4-BE49-F238E27FC236}">
              <a16:creationId xmlns:a16="http://schemas.microsoft.com/office/drawing/2014/main" id="{40FA6614-2F50-E4FD-D837-41F65285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697011</xdr:colOff>
      <xdr:row>83</xdr:row>
      <xdr:rowOff>0</xdr:rowOff>
    </xdr:from>
    <xdr:to>
      <xdr:col>62</xdr:col>
      <xdr:colOff>644414</xdr:colOff>
      <xdr:row>86</xdr:row>
      <xdr:rowOff>100080</xdr:rowOff>
    </xdr:to>
    <xdr:graphicFrame macro="">
      <xdr:nvGraphicFramePr>
        <xdr:cNvPr id="66183419" name="Chart 8">
          <a:extLst>
            <a:ext uri="{FF2B5EF4-FFF2-40B4-BE49-F238E27FC236}">
              <a16:creationId xmlns:a16="http://schemas.microsoft.com/office/drawing/2014/main" id="{20933B38-C921-0F8E-99E8-12D77FFB3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>
          <a:extLst>
            <a:ext uri="{FF2B5EF4-FFF2-40B4-BE49-F238E27FC236}">
              <a16:creationId xmlns:a16="http://schemas.microsoft.com/office/drawing/2014/main" id="{9C1FB42E-EA0E-92A7-41F2-CE41A42C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>
          <a:extLst>
            <a:ext uri="{FF2B5EF4-FFF2-40B4-BE49-F238E27FC236}">
              <a16:creationId xmlns:a16="http://schemas.microsoft.com/office/drawing/2014/main" id="{43B4C8D3-9A44-7DF8-EDC7-70C39CDC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>
          <a:extLst>
            <a:ext uri="{FF2B5EF4-FFF2-40B4-BE49-F238E27FC236}">
              <a16:creationId xmlns:a16="http://schemas.microsoft.com/office/drawing/2014/main" id="{9CD9F6D8-A905-F37B-9639-8437B210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>
          <a:extLst>
            <a:ext uri="{FF2B5EF4-FFF2-40B4-BE49-F238E27FC236}">
              <a16:creationId xmlns:a16="http://schemas.microsoft.com/office/drawing/2014/main" id="{51A2CBCF-3C7D-A80D-1FFE-6B732B18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>
          <a:extLst>
            <a:ext uri="{FF2B5EF4-FFF2-40B4-BE49-F238E27FC236}">
              <a16:creationId xmlns:a16="http://schemas.microsoft.com/office/drawing/2014/main" id="{B6AB493E-4CA7-A421-7AC1-ED1330D8E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>
          <a:extLst>
            <a:ext uri="{FF2B5EF4-FFF2-40B4-BE49-F238E27FC236}">
              <a16:creationId xmlns:a16="http://schemas.microsoft.com/office/drawing/2014/main" id="{9ABB44A3-984E-13B0-3BF0-8C5F2CBA3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>
          <a:extLst>
            <a:ext uri="{FF2B5EF4-FFF2-40B4-BE49-F238E27FC236}">
              <a16:creationId xmlns:a16="http://schemas.microsoft.com/office/drawing/2014/main" id="{66D5F718-4959-3010-6B1B-69DF88B3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>
          <a:extLst>
            <a:ext uri="{FF2B5EF4-FFF2-40B4-BE49-F238E27FC236}">
              <a16:creationId xmlns:a16="http://schemas.microsoft.com/office/drawing/2014/main" id="{61878CD5-6A28-7A99-9478-16008A68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>
          <a:extLst>
            <a:ext uri="{FF2B5EF4-FFF2-40B4-BE49-F238E27FC236}">
              <a16:creationId xmlns:a16="http://schemas.microsoft.com/office/drawing/2014/main" id="{CFAF1096-E660-D209-12BC-B11F2024C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>
          <a:extLst>
            <a:ext uri="{FF2B5EF4-FFF2-40B4-BE49-F238E27FC236}">
              <a16:creationId xmlns:a16="http://schemas.microsoft.com/office/drawing/2014/main" id="{59EB0963-25E4-8E1A-5A40-EAB8791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>
          <a:extLst>
            <a:ext uri="{FF2B5EF4-FFF2-40B4-BE49-F238E27FC236}">
              <a16:creationId xmlns:a16="http://schemas.microsoft.com/office/drawing/2014/main" id="{7394BFE9-DE51-C78C-6752-C0C5DB62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>
          <a:extLst>
            <a:ext uri="{FF2B5EF4-FFF2-40B4-BE49-F238E27FC236}">
              <a16:creationId xmlns:a16="http://schemas.microsoft.com/office/drawing/2014/main" id="{335E9875-D9C0-4E4F-41CC-980606D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>
          <a:extLst>
            <a:ext uri="{FF2B5EF4-FFF2-40B4-BE49-F238E27FC236}">
              <a16:creationId xmlns:a16="http://schemas.microsoft.com/office/drawing/2014/main" id="{BCDD61E7-FC45-90F9-CB1D-B1A289C1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>
          <a:extLst>
            <a:ext uri="{FF2B5EF4-FFF2-40B4-BE49-F238E27FC236}">
              <a16:creationId xmlns:a16="http://schemas.microsoft.com/office/drawing/2014/main" id="{690C9D1C-1BEA-47DD-E70D-3E5850D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>
          <a:extLst>
            <a:ext uri="{FF2B5EF4-FFF2-40B4-BE49-F238E27FC236}">
              <a16:creationId xmlns:a16="http://schemas.microsoft.com/office/drawing/2014/main" id="{B9DC1EA2-85F1-0F01-2F2B-BB0B9FD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>
          <a:extLst>
            <a:ext uri="{FF2B5EF4-FFF2-40B4-BE49-F238E27FC236}">
              <a16:creationId xmlns:a16="http://schemas.microsoft.com/office/drawing/2014/main" id="{1C6ECD37-8468-B053-B97B-1F38AD58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>
          <a:extLst>
            <a:ext uri="{FF2B5EF4-FFF2-40B4-BE49-F238E27FC236}">
              <a16:creationId xmlns:a16="http://schemas.microsoft.com/office/drawing/2014/main" id="{D052B352-E0DF-642E-9476-6E5678D8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>
          <a:extLst>
            <a:ext uri="{FF2B5EF4-FFF2-40B4-BE49-F238E27FC236}">
              <a16:creationId xmlns:a16="http://schemas.microsoft.com/office/drawing/2014/main" id="{6577B010-2FC4-6660-3135-A65E7EA3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>
          <a:extLst>
            <a:ext uri="{FF2B5EF4-FFF2-40B4-BE49-F238E27FC236}">
              <a16:creationId xmlns:a16="http://schemas.microsoft.com/office/drawing/2014/main" id="{2924B486-EB41-6603-04A7-3D172E9B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>
          <a:extLst>
            <a:ext uri="{FF2B5EF4-FFF2-40B4-BE49-F238E27FC236}">
              <a16:creationId xmlns:a16="http://schemas.microsoft.com/office/drawing/2014/main" id="{28694135-9617-38AE-013D-D804E874742D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>
          <a:extLst>
            <a:ext uri="{FF2B5EF4-FFF2-40B4-BE49-F238E27FC236}">
              <a16:creationId xmlns:a16="http://schemas.microsoft.com/office/drawing/2014/main" id="{F76D32E2-3572-E52C-1F84-CE09D8A71693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BB4EAED1-5929-0205-49B3-5B9D35679391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25527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>
          <a:extLst>
            <a:ext uri="{FF2B5EF4-FFF2-40B4-BE49-F238E27FC236}">
              <a16:creationId xmlns:a16="http://schemas.microsoft.com/office/drawing/2014/main" id="{DDA99BCE-ADBF-62D7-EF97-A4DD783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>
          <a:extLst>
            <a:ext uri="{FF2B5EF4-FFF2-40B4-BE49-F238E27FC236}">
              <a16:creationId xmlns:a16="http://schemas.microsoft.com/office/drawing/2014/main" id="{19C21533-2875-06F5-DAE7-DA0EFCDF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>
          <a:extLst>
            <a:ext uri="{FF2B5EF4-FFF2-40B4-BE49-F238E27FC236}">
              <a16:creationId xmlns:a16="http://schemas.microsoft.com/office/drawing/2014/main" id="{9E36CB02-34A3-042B-3F27-98269CB5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>
          <a:extLst>
            <a:ext uri="{FF2B5EF4-FFF2-40B4-BE49-F238E27FC236}">
              <a16:creationId xmlns:a16="http://schemas.microsoft.com/office/drawing/2014/main" id="{5BDBB2CA-3A17-5D04-6854-986673B53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>
          <a:extLst>
            <a:ext uri="{FF2B5EF4-FFF2-40B4-BE49-F238E27FC236}">
              <a16:creationId xmlns:a16="http://schemas.microsoft.com/office/drawing/2014/main" id="{29E5E27C-93E3-A39E-7722-A0C4F971D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>
          <a:extLst>
            <a:ext uri="{FF2B5EF4-FFF2-40B4-BE49-F238E27FC236}">
              <a16:creationId xmlns:a16="http://schemas.microsoft.com/office/drawing/2014/main" id="{E82989BB-CB97-948B-1A92-2214C26A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>
          <a:extLst>
            <a:ext uri="{FF2B5EF4-FFF2-40B4-BE49-F238E27FC236}">
              <a16:creationId xmlns:a16="http://schemas.microsoft.com/office/drawing/2014/main" id="{5D054B8C-9845-F553-BBDF-22F9D0C0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>
          <a:extLst>
            <a:ext uri="{FF2B5EF4-FFF2-40B4-BE49-F238E27FC236}">
              <a16:creationId xmlns:a16="http://schemas.microsoft.com/office/drawing/2014/main" id="{2CD53FB3-1746-379D-FDE7-9E571C24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>
          <a:extLst>
            <a:ext uri="{FF2B5EF4-FFF2-40B4-BE49-F238E27FC236}">
              <a16:creationId xmlns:a16="http://schemas.microsoft.com/office/drawing/2014/main" id="{DF8990E0-A1C3-1BBA-DC59-FC78C21A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>
          <a:extLst>
            <a:ext uri="{FF2B5EF4-FFF2-40B4-BE49-F238E27FC236}">
              <a16:creationId xmlns:a16="http://schemas.microsoft.com/office/drawing/2014/main" id="{EBECB8B9-6115-ACF2-E873-273F79C4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2ECBFEB8-613B-6480-3702-0A3B4FE1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6207700"/>
          <a:ext cx="26289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1DD8C72C-6B73-E85B-8C74-75A44D65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362077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B3CB9574-7DDF-D8D5-2489-4249C0FB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800" y="36207700"/>
          <a:ext cx="32893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31737DE3-B2C1-9267-1C17-6BC9217B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362077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30B62161-8F76-F976-B772-01F46E2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900" y="36207700"/>
          <a:ext cx="32639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328CDE84-E3DC-05F2-BA35-8097458E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700" y="362077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>
          <a:extLst>
            <a:ext uri="{FF2B5EF4-FFF2-40B4-BE49-F238E27FC236}">
              <a16:creationId xmlns:a16="http://schemas.microsoft.com/office/drawing/2014/main" id="{22B77497-A05C-098E-9EEB-86AA5A6F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>
          <a:extLst>
            <a:ext uri="{FF2B5EF4-FFF2-40B4-BE49-F238E27FC236}">
              <a16:creationId xmlns:a16="http://schemas.microsoft.com/office/drawing/2014/main" id="{323D4361-3ECC-6B96-861E-C8B4EB6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>
          <a:extLst>
            <a:ext uri="{FF2B5EF4-FFF2-40B4-BE49-F238E27FC236}">
              <a16:creationId xmlns:a16="http://schemas.microsoft.com/office/drawing/2014/main" id="{629BDC63-3C71-B1BF-31BE-A4EA6011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>
          <a:extLst>
            <a:ext uri="{FF2B5EF4-FFF2-40B4-BE49-F238E27FC236}">
              <a16:creationId xmlns:a16="http://schemas.microsoft.com/office/drawing/2014/main" id="{092A51C4-7DF8-A803-0147-B55A4E8A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>
          <a:extLst>
            <a:ext uri="{FF2B5EF4-FFF2-40B4-BE49-F238E27FC236}">
              <a16:creationId xmlns:a16="http://schemas.microsoft.com/office/drawing/2014/main" id="{107362AC-FEDC-1336-22EC-C437D8EB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0200" y="362077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>
          <a:extLst>
            <a:ext uri="{FF2B5EF4-FFF2-40B4-BE49-F238E27FC236}">
              <a16:creationId xmlns:a16="http://schemas.microsoft.com/office/drawing/2014/main" id="{02F26645-07E5-DBA6-ED97-3CA98A2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2077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>
          <a:extLst>
            <a:ext uri="{FF2B5EF4-FFF2-40B4-BE49-F238E27FC236}">
              <a16:creationId xmlns:a16="http://schemas.microsoft.com/office/drawing/2014/main" id="{E54525AC-708B-91C1-39C4-F65307AF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>
          <a:extLst>
            <a:ext uri="{FF2B5EF4-FFF2-40B4-BE49-F238E27FC236}">
              <a16:creationId xmlns:a16="http://schemas.microsoft.com/office/drawing/2014/main" id="{89C0F7A3-03E1-39EE-34A6-57A73C5F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>
          <a:extLst>
            <a:ext uri="{FF2B5EF4-FFF2-40B4-BE49-F238E27FC236}">
              <a16:creationId xmlns:a16="http://schemas.microsoft.com/office/drawing/2014/main" id="{D13CFC9C-4A61-2095-ED57-AB5F80983B8B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>
          <a:extLst>
            <a:ext uri="{FF2B5EF4-FFF2-40B4-BE49-F238E27FC236}">
              <a16:creationId xmlns:a16="http://schemas.microsoft.com/office/drawing/2014/main" id="{5BEB9301-54CF-05CF-E9D0-B90175A1D74A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34A6ECA1-4A3C-57E8-93C2-8BE81627C0A1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2552700" cy="513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>
          <a:extLst>
            <a:ext uri="{FF2B5EF4-FFF2-40B4-BE49-F238E27FC236}">
              <a16:creationId xmlns:a16="http://schemas.microsoft.com/office/drawing/2014/main" id="{75F8C513-FE84-E207-1E8E-6CCC663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>
          <a:extLst>
            <a:ext uri="{FF2B5EF4-FFF2-40B4-BE49-F238E27FC236}">
              <a16:creationId xmlns:a16="http://schemas.microsoft.com/office/drawing/2014/main" id="{5BFCB1DF-9F1A-316C-1B4F-843E46FF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>
          <a:extLst>
            <a:ext uri="{FF2B5EF4-FFF2-40B4-BE49-F238E27FC236}">
              <a16:creationId xmlns:a16="http://schemas.microsoft.com/office/drawing/2014/main" id="{E9062640-2864-7472-7EB0-0A415BFE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>
          <a:extLst>
            <a:ext uri="{FF2B5EF4-FFF2-40B4-BE49-F238E27FC236}">
              <a16:creationId xmlns:a16="http://schemas.microsoft.com/office/drawing/2014/main" id="{C2549B82-7FBE-8F10-8888-2067DF8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>
          <a:extLst>
            <a:ext uri="{FF2B5EF4-FFF2-40B4-BE49-F238E27FC236}">
              <a16:creationId xmlns:a16="http://schemas.microsoft.com/office/drawing/2014/main" id="{9074FC9D-B9CE-CFF0-0CF4-0F1956F3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>
          <a:extLst>
            <a:ext uri="{FF2B5EF4-FFF2-40B4-BE49-F238E27FC236}">
              <a16:creationId xmlns:a16="http://schemas.microsoft.com/office/drawing/2014/main" id="{6D8D9617-D4C8-4055-2C7D-BCB4459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>
          <a:extLst>
            <a:ext uri="{FF2B5EF4-FFF2-40B4-BE49-F238E27FC236}">
              <a16:creationId xmlns:a16="http://schemas.microsoft.com/office/drawing/2014/main" id="{2ED1F945-D5CD-C9A5-72B6-C9A023BE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>
          <a:extLst>
            <a:ext uri="{FF2B5EF4-FFF2-40B4-BE49-F238E27FC236}">
              <a16:creationId xmlns:a16="http://schemas.microsoft.com/office/drawing/2014/main" id="{CD5706A6-0126-569A-CB3C-8FA8D295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>
          <a:extLst>
            <a:ext uri="{FF2B5EF4-FFF2-40B4-BE49-F238E27FC236}">
              <a16:creationId xmlns:a16="http://schemas.microsoft.com/office/drawing/2014/main" id="{4BEF5BD9-D900-ED52-F209-7B0A43F2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>
          <a:extLst>
            <a:ext uri="{FF2B5EF4-FFF2-40B4-BE49-F238E27FC236}">
              <a16:creationId xmlns:a16="http://schemas.microsoft.com/office/drawing/2014/main" id="{585A5130-5781-6E70-A260-AD4BE851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4E2231FC-0291-BA25-EAE9-EA735FD5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7172900"/>
          <a:ext cx="26162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F206FF27-42E4-5973-D22A-21E86582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1729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F2F3A364-36F5-9AD1-9F7F-2AE82560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72900"/>
          <a:ext cx="32766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4E2C16AA-2A2B-188D-6C69-E88977A84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0" y="371729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75A7660F-F556-3F81-D89E-0D000692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9600" y="37172900"/>
          <a:ext cx="33147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0C0359EB-9427-D82D-2093-269FDC6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3900" y="371729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>
          <a:extLst>
            <a:ext uri="{FF2B5EF4-FFF2-40B4-BE49-F238E27FC236}">
              <a16:creationId xmlns:a16="http://schemas.microsoft.com/office/drawing/2014/main" id="{23C78180-B1C5-2D7A-5D79-AB1152D1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>
          <a:extLst>
            <a:ext uri="{FF2B5EF4-FFF2-40B4-BE49-F238E27FC236}">
              <a16:creationId xmlns:a16="http://schemas.microsoft.com/office/drawing/2014/main" id="{7DCAF08F-8C58-0C15-6A60-8CDAED28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>
          <a:extLst>
            <a:ext uri="{FF2B5EF4-FFF2-40B4-BE49-F238E27FC236}">
              <a16:creationId xmlns:a16="http://schemas.microsoft.com/office/drawing/2014/main" id="{574394F4-B8FD-66D6-DDAA-2065EC45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>
          <a:extLst>
            <a:ext uri="{FF2B5EF4-FFF2-40B4-BE49-F238E27FC236}">
              <a16:creationId xmlns:a16="http://schemas.microsoft.com/office/drawing/2014/main" id="{40C5B603-57F9-21C1-3682-3FC8D07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>
          <a:extLst>
            <a:ext uri="{FF2B5EF4-FFF2-40B4-BE49-F238E27FC236}">
              <a16:creationId xmlns:a16="http://schemas.microsoft.com/office/drawing/2014/main" id="{F5DEC5EC-50CD-2282-EA4B-5F00D7D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9400" y="371729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>
          <a:extLst>
            <a:ext uri="{FF2B5EF4-FFF2-40B4-BE49-F238E27FC236}">
              <a16:creationId xmlns:a16="http://schemas.microsoft.com/office/drawing/2014/main" id="{45A4B1A4-66D5-3F74-1CA5-BD34E453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371729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>
          <a:extLst>
            <a:ext uri="{FF2B5EF4-FFF2-40B4-BE49-F238E27FC236}">
              <a16:creationId xmlns:a16="http://schemas.microsoft.com/office/drawing/2014/main" id="{D1CBFE29-D3EE-B33E-B08A-14075ABD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>
          <a:extLst>
            <a:ext uri="{FF2B5EF4-FFF2-40B4-BE49-F238E27FC236}">
              <a16:creationId xmlns:a16="http://schemas.microsoft.com/office/drawing/2014/main" id="{0B2A8614-9C74-F907-7164-06249637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>
          <a:extLst>
            <a:ext uri="{FF2B5EF4-FFF2-40B4-BE49-F238E27FC236}">
              <a16:creationId xmlns:a16="http://schemas.microsoft.com/office/drawing/2014/main" id="{3BE1CA0C-734B-9E63-EC23-665269C2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>
          <a:extLst>
            <a:ext uri="{FF2B5EF4-FFF2-40B4-BE49-F238E27FC236}">
              <a16:creationId xmlns:a16="http://schemas.microsoft.com/office/drawing/2014/main" id="{A25E62EB-90CC-DB4A-3A2A-DA60B538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>
          <a:extLst>
            <a:ext uri="{FF2B5EF4-FFF2-40B4-BE49-F238E27FC236}">
              <a16:creationId xmlns:a16="http://schemas.microsoft.com/office/drawing/2014/main" id="{E45AE20A-7CEE-4C19-1E88-A518B5E7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>
          <a:extLst>
            <a:ext uri="{FF2B5EF4-FFF2-40B4-BE49-F238E27FC236}">
              <a16:creationId xmlns:a16="http://schemas.microsoft.com/office/drawing/2014/main" id="{992E26AC-F79B-81D9-47D8-33983887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>
          <a:extLst>
            <a:ext uri="{FF2B5EF4-FFF2-40B4-BE49-F238E27FC236}">
              <a16:creationId xmlns:a16="http://schemas.microsoft.com/office/drawing/2014/main" id="{834B08F6-41B9-311A-74D4-24FF12EF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>
          <a:extLst>
            <a:ext uri="{FF2B5EF4-FFF2-40B4-BE49-F238E27FC236}">
              <a16:creationId xmlns:a16="http://schemas.microsoft.com/office/drawing/2014/main" id="{D15D9D72-3A58-13A0-0659-A601578D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>
          <a:extLst>
            <a:ext uri="{FF2B5EF4-FFF2-40B4-BE49-F238E27FC236}">
              <a16:creationId xmlns:a16="http://schemas.microsoft.com/office/drawing/2014/main" id="{63459E89-9D31-FD15-E6D7-CCCEE5D6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>
          <a:extLst>
            <a:ext uri="{FF2B5EF4-FFF2-40B4-BE49-F238E27FC236}">
              <a16:creationId xmlns:a16="http://schemas.microsoft.com/office/drawing/2014/main" id="{B8B7D3B8-3C3D-8005-75DA-266B8341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>
          <a:extLst>
            <a:ext uri="{FF2B5EF4-FFF2-40B4-BE49-F238E27FC236}">
              <a16:creationId xmlns:a16="http://schemas.microsoft.com/office/drawing/2014/main" id="{B09A5AB8-7F25-1F7D-71D0-D9654678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>
          <a:extLst>
            <a:ext uri="{FF2B5EF4-FFF2-40B4-BE49-F238E27FC236}">
              <a16:creationId xmlns:a16="http://schemas.microsoft.com/office/drawing/2014/main" id="{11E709C3-DE8E-769D-6F7B-62BF764B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>
          <a:extLst>
            <a:ext uri="{FF2B5EF4-FFF2-40B4-BE49-F238E27FC236}">
              <a16:creationId xmlns:a16="http://schemas.microsoft.com/office/drawing/2014/main" id="{02F8D186-5AE4-DA20-FD05-54B6C3B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>
          <a:extLst>
            <a:ext uri="{FF2B5EF4-FFF2-40B4-BE49-F238E27FC236}">
              <a16:creationId xmlns:a16="http://schemas.microsoft.com/office/drawing/2014/main" id="{043E19DB-B380-D172-C1BA-C5D2B2F8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>
          <a:extLst>
            <a:ext uri="{FF2B5EF4-FFF2-40B4-BE49-F238E27FC236}">
              <a16:creationId xmlns:a16="http://schemas.microsoft.com/office/drawing/2014/main" id="{9F1D268E-5013-4BAE-8952-14128A74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>
          <a:extLst>
            <a:ext uri="{FF2B5EF4-FFF2-40B4-BE49-F238E27FC236}">
              <a16:creationId xmlns:a16="http://schemas.microsoft.com/office/drawing/2014/main" id="{5F459C6B-3729-3E38-5B5A-507CDACD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GIF%20Documents\ESTAT&#205;STICAS%202023\INDICADORES%20DO%20IV%20TRIMESTRE2023\I%20TRIMESTRE%20DE%202022\Copy%20of%20ESTATISTICAS%20DE%20INCLUSA&#771;O%20FINANCEIRA%20_I&#186;Trim_2023_1904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B4" t="str">
            <v>01</v>
          </cell>
          <cell r="C4" t="str">
            <v>Presidência da República</v>
          </cell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 xml:space="preserve">   Presidência da República</v>
          </cell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B6" t="str">
            <v>0103</v>
          </cell>
          <cell r="C6" t="str">
            <v xml:space="preserve"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 xml:space="preserve"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 xml:space="preserve"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 xml:space="preserve"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 xml:space="preserve"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 xml:space="preserve"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 xml:space="preserve"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 xml:space="preserve"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 xml:space="preserve"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 xml:space="preserve"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 xml:space="preserve"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 xml:space="preserve"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 xml:space="preserve"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 xml:space="preserve"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 xml:space="preserve"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 xml:space="preserve"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 xml:space="preserve"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 xml:space="preserve"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 xml:space="preserve">   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 xml:space="preserve"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 xml:space="preserve"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 xml:space="preserve"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 xml:space="preserve"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 xml:space="preserve"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 xml:space="preserve"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 xml:space="preserve"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 xml:space="preserve"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 xml:space="preserve"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 xml:space="preserve"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 xml:space="preserve"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 xml:space="preserve">   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 xml:space="preserve"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 xml:space="preserve"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 xml:space="preserve">   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 xml:space="preserve"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 xml:space="preserve">   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 xml:space="preserve">   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 xml:space="preserve"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 xml:space="preserve"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 xml:space="preserve"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 xml:space="preserve"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 xml:space="preserve"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 xml:space="preserve"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 xml:space="preserve"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 xml:space="preserve"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 xml:space="preserve"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 xml:space="preserve"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 xml:space="preserve">   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 xml:space="preserve"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 xml:space="preserve">   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 xml:space="preserve"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 xml:space="preserve"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 xml:space="preserve"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 xml:space="preserve"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 xml:space="preserve"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 xml:space="preserve"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 xml:space="preserve"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 xml:space="preserve"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 xml:space="preserve"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 xml:space="preserve"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 xml:space="preserve"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 xml:space="preserve"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 xml:space="preserve"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 xml:space="preserve"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 xml:space="preserve"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 xml:space="preserve"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 xml:space="preserve">   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 xml:space="preserve"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 xml:space="preserve"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 xml:space="preserve">      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 xml:space="preserve"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 xml:space="preserve"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 xml:space="preserve"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 xml:space="preserve"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 xml:space="preserve"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 xml:space="preserve"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 xml:space="preserve">   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 xml:space="preserve"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 xml:space="preserve"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 xml:space="preserve"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 xml:space="preserve"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 xml:space="preserve"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 xml:space="preserve"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 xml:space="preserve"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 xml:space="preserve">      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 xml:space="preserve"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 xml:space="preserve"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 xml:space="preserve">   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 xml:space="preserve"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 xml:space="preserve"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 xml:space="preserve"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 xml:space="preserve"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 xml:space="preserve"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 xml:space="preserve">      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 xml:space="preserve"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 xml:space="preserve"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 xml:space="preserve"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 xml:space="preserve"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 xml:space="preserve"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 xml:space="preserve"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 xml:space="preserve"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 xml:space="preserve"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 xml:space="preserve"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 xml:space="preserve"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 xml:space="preserve"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 xml:space="preserve"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 xml:space="preserve"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 xml:space="preserve"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 xml:space="preserve"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 xml:space="preserve"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 xml:space="preserve"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 xml:space="preserve"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 xml:space="preserve"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 xml:space="preserve"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 xml:space="preserve"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 xml:space="preserve"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 xml:space="preserve"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 xml:space="preserve"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 xml:space="preserve"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 xml:space="preserve"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 xml:space="preserve"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 xml:space="preserve"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 xml:space="preserve">      Serviços do Ensino Técnico-Profissional</v>
          </cell>
        </row>
        <row r="152">
          <cell r="B152" t="str">
            <v>50014</v>
          </cell>
          <cell r="C152" t="str">
            <v xml:space="preserve">      Serviços de Alfabetização e Educação de Adultos</v>
          </cell>
        </row>
        <row r="153">
          <cell r="B153" t="str">
            <v>50015</v>
          </cell>
          <cell r="C153" t="str">
            <v xml:space="preserve">      Serviços de Formação de Professores</v>
          </cell>
        </row>
        <row r="154">
          <cell r="B154" t="str">
            <v>50016</v>
          </cell>
          <cell r="C154" t="str">
            <v xml:space="preserve">      Outros Serviços do Ensino</v>
          </cell>
        </row>
        <row r="155">
          <cell r="B155" t="str">
            <v>50017</v>
          </cell>
          <cell r="C155" t="str">
            <v xml:space="preserve">      Serviços Auxiliares</v>
          </cell>
        </row>
        <row r="156">
          <cell r="B156" t="str">
            <v>50019</v>
          </cell>
          <cell r="C156" t="str">
            <v xml:space="preserve">      Outros Serviços</v>
          </cell>
        </row>
        <row r="157">
          <cell r="B157" t="str">
            <v>5003</v>
          </cell>
          <cell r="C157" t="str">
            <v xml:space="preserve">   Comissão Nacional para a Unesco</v>
          </cell>
        </row>
        <row r="158">
          <cell r="B158" t="str">
            <v>5021</v>
          </cell>
          <cell r="C158" t="str">
            <v xml:space="preserve">   Direcção Provincial da Educação</v>
          </cell>
        </row>
        <row r="159">
          <cell r="B159" t="str">
            <v>50211</v>
          </cell>
          <cell r="C159" t="str">
            <v xml:space="preserve">      Serviços do Ensino Primário</v>
          </cell>
        </row>
        <row r="160">
          <cell r="B160" t="str">
            <v>50212</v>
          </cell>
          <cell r="C160" t="str">
            <v xml:space="preserve">      Serviços do Ensino Secundário</v>
          </cell>
        </row>
        <row r="161">
          <cell r="B161" t="str">
            <v>50213</v>
          </cell>
          <cell r="C161" t="str">
            <v xml:space="preserve">      Serviços do Ensino Técnico-Profissional</v>
          </cell>
        </row>
        <row r="162">
          <cell r="B162" t="str">
            <v>50214</v>
          </cell>
          <cell r="C162" t="str">
            <v xml:space="preserve">      Serviços de Alfabetização e Educação de Adultos</v>
          </cell>
        </row>
        <row r="163">
          <cell r="B163" t="str">
            <v>50215</v>
          </cell>
          <cell r="C163" t="str">
            <v xml:space="preserve">      Serviços de Formação de Professores</v>
          </cell>
        </row>
        <row r="164">
          <cell r="B164" t="str">
            <v>50216</v>
          </cell>
          <cell r="C164" t="str">
            <v xml:space="preserve">      Outros Serviços do Ensino</v>
          </cell>
        </row>
        <row r="165">
          <cell r="B165" t="str">
            <v>50217</v>
          </cell>
          <cell r="C165" t="str">
            <v xml:space="preserve">      Serviços Auxiliares</v>
          </cell>
        </row>
        <row r="166">
          <cell r="B166" t="str">
            <v>50219</v>
          </cell>
          <cell r="C166" t="str">
            <v xml:space="preserve"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 xml:space="preserve">   Ministério do Ensino Superior, Ciência e Tecnologia</v>
          </cell>
        </row>
        <row r="169">
          <cell r="B169" t="str">
            <v>5203</v>
          </cell>
          <cell r="C169" t="str">
            <v xml:space="preserve">   Universidade Eduardo Mondlane</v>
          </cell>
        </row>
        <row r="170">
          <cell r="B170" t="str">
            <v>5205</v>
          </cell>
          <cell r="C170" t="str">
            <v xml:space="preserve">   Universidade Pedagógica</v>
          </cell>
        </row>
        <row r="171">
          <cell r="B171" t="str">
            <v>5207</v>
          </cell>
          <cell r="C171" t="str">
            <v xml:space="preserve">   Instituto Superior de Relações Internacionais</v>
          </cell>
        </row>
        <row r="172">
          <cell r="B172" t="str">
            <v>5225</v>
          </cell>
          <cell r="C172" t="str">
            <v xml:space="preserve"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 xml:space="preserve">   Ministério da Juventude e Desportos</v>
          </cell>
        </row>
        <row r="175">
          <cell r="B175" t="str">
            <v>5421</v>
          </cell>
          <cell r="C175" t="str">
            <v xml:space="preserve"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 xml:space="preserve">   Ministério da Cultura</v>
          </cell>
        </row>
        <row r="178">
          <cell r="B178" t="str">
            <v>5603</v>
          </cell>
          <cell r="C178" t="str">
            <v xml:space="preserve">   Comissão de Coordenação dos Progr. Informação e Cultura da SADC</v>
          </cell>
        </row>
        <row r="179">
          <cell r="B179" t="str">
            <v>5621</v>
          </cell>
          <cell r="C179" t="str">
            <v xml:space="preserve">   Direcção Provincial da Cultura</v>
          </cell>
        </row>
        <row r="180">
          <cell r="B180" t="str">
            <v>5680</v>
          </cell>
          <cell r="C180" t="str">
            <v xml:space="preserve">   Fundo Bibliográfico da Língua Portuguesa</v>
          </cell>
        </row>
        <row r="181">
          <cell r="B181" t="str">
            <v>5681</v>
          </cell>
          <cell r="C181" t="str">
            <v xml:space="preserve"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 xml:space="preserve">   Ministério da Saúde</v>
          </cell>
        </row>
        <row r="184">
          <cell r="B184" t="str">
            <v>58011</v>
          </cell>
          <cell r="C184" t="str">
            <v xml:space="preserve">      Hospitais e Serviços Hospitalares</v>
          </cell>
        </row>
        <row r="185">
          <cell r="B185" t="str">
            <v>58012</v>
          </cell>
          <cell r="C185" t="str">
            <v xml:space="preserve">      Serviços de Saúde Púbilca</v>
          </cell>
        </row>
        <row r="186">
          <cell r="B186" t="str">
            <v>58013</v>
          </cell>
          <cell r="C186" t="str">
            <v xml:space="preserve">      Serviços de Medicamentos, Aparelhos, Equipamentos Médicos</v>
          </cell>
        </row>
        <row r="187">
          <cell r="B187" t="str">
            <v>58019</v>
          </cell>
          <cell r="C187" t="str">
            <v xml:space="preserve">      Outros Serviços</v>
          </cell>
        </row>
        <row r="188">
          <cell r="B188" t="str">
            <v>5803</v>
          </cell>
          <cell r="C188" t="str">
            <v xml:space="preserve">   Conselho Nacional de Combate ao HIV / SIDA</v>
          </cell>
        </row>
        <row r="189">
          <cell r="B189" t="str">
            <v>5807</v>
          </cell>
          <cell r="C189" t="str">
            <v xml:space="preserve">   Hospital Central do Maputo</v>
          </cell>
        </row>
        <row r="190">
          <cell r="B190" t="str">
            <v>5821</v>
          </cell>
          <cell r="C190" t="str">
            <v xml:space="preserve">   Direcção Provincial da Saúde</v>
          </cell>
        </row>
        <row r="191">
          <cell r="B191" t="str">
            <v>58211</v>
          </cell>
          <cell r="C191" t="str">
            <v xml:space="preserve">      Hospitais e Serviços Hospitalares</v>
          </cell>
        </row>
        <row r="192">
          <cell r="B192" t="str">
            <v>58212</v>
          </cell>
          <cell r="C192" t="str">
            <v xml:space="preserve">      Serviços de Saúde Pública</v>
          </cell>
        </row>
        <row r="193">
          <cell r="B193" t="str">
            <v>58213</v>
          </cell>
          <cell r="C193" t="str">
            <v xml:space="preserve">      Serviços de Medicamentos, Aparelhos, Equipamentos Médicos</v>
          </cell>
        </row>
        <row r="194">
          <cell r="B194" t="str">
            <v>58219</v>
          </cell>
          <cell r="C194" t="str">
            <v xml:space="preserve">      Outros Serviços</v>
          </cell>
        </row>
        <row r="195">
          <cell r="B195" t="str">
            <v>5827</v>
          </cell>
          <cell r="C195" t="str">
            <v xml:space="preserve"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 xml:space="preserve">   Ministério para os Assuntos dos Antigos Combatentes</v>
          </cell>
        </row>
        <row r="198">
          <cell r="B198" t="str">
            <v>6021</v>
          </cell>
          <cell r="C198" t="str">
            <v xml:space="preserve"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 xml:space="preserve">   Ministério da Mulher e Coordenação da Acção Social</v>
          </cell>
        </row>
        <row r="201">
          <cell r="B201" t="str">
            <v>6203</v>
          </cell>
          <cell r="C201" t="str">
            <v xml:space="preserve">   Instituto Nacional da Acção Social</v>
          </cell>
        </row>
        <row r="202">
          <cell r="B202" t="str">
            <v>6205</v>
          </cell>
          <cell r="C202" t="str">
            <v xml:space="preserve">   Comissão Nacional de Reinserção Social</v>
          </cell>
        </row>
        <row r="203">
          <cell r="B203" t="str">
            <v>6221</v>
          </cell>
          <cell r="C203" t="str">
            <v xml:space="preserve">   Direcção Provincial da Mulher e Coordenação da Acção Social</v>
          </cell>
        </row>
        <row r="204">
          <cell r="B204" t="str">
            <v>6223</v>
          </cell>
          <cell r="C204" t="str">
            <v xml:space="preserve">   Delegação Provincial do Instituto Nacional da Acção Social</v>
          </cell>
        </row>
        <row r="205">
          <cell r="B205" t="str">
            <v>6225</v>
          </cell>
          <cell r="C205" t="str">
            <v xml:space="preserve"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 xml:space="preserve">   Encargos Gerais do Estado - Central</v>
          </cell>
        </row>
        <row r="208">
          <cell r="B208" t="str">
            <v>65011</v>
          </cell>
          <cell r="C208" t="str">
            <v xml:space="preserve">      Serviços</v>
          </cell>
        </row>
        <row r="209">
          <cell r="B209" t="str">
            <v>65012</v>
          </cell>
          <cell r="C209" t="str">
            <v xml:space="preserve">      Encargos da Dívida</v>
          </cell>
        </row>
        <row r="210">
          <cell r="B210" t="str">
            <v>65013</v>
          </cell>
          <cell r="C210" t="str">
            <v xml:space="preserve">      Transferências às Administrações Públicas</v>
          </cell>
        </row>
        <row r="211">
          <cell r="B211" t="str">
            <v>65014</v>
          </cell>
          <cell r="C211" t="str">
            <v xml:space="preserve">      Transferências às Administrações Privadas</v>
          </cell>
        </row>
        <row r="212">
          <cell r="B212" t="str">
            <v>65015</v>
          </cell>
          <cell r="C212" t="str">
            <v xml:space="preserve">      Transferências às Famílias</v>
          </cell>
        </row>
        <row r="213">
          <cell r="B213" t="str">
            <v>65016</v>
          </cell>
          <cell r="C213" t="str">
            <v xml:space="preserve">      Transferências ao Exterior</v>
          </cell>
        </row>
        <row r="214">
          <cell r="B214" t="str">
            <v>65017</v>
          </cell>
          <cell r="C214" t="str">
            <v xml:space="preserve">      Subsídios</v>
          </cell>
        </row>
        <row r="215">
          <cell r="B215" t="str">
            <v>65018</v>
          </cell>
          <cell r="C215" t="str">
            <v xml:space="preserve">      Outras Despesas Correntes</v>
          </cell>
        </row>
        <row r="216">
          <cell r="B216" t="str">
            <v>65019</v>
          </cell>
          <cell r="C216" t="str">
            <v xml:space="preserve">      Despesas de Capital</v>
          </cell>
        </row>
        <row r="217">
          <cell r="B217" t="str">
            <v>6502</v>
          </cell>
          <cell r="C217" t="str">
            <v xml:space="preserve">   Encargos Gerais do Estado - Provincial</v>
          </cell>
        </row>
        <row r="218">
          <cell r="B218" t="str">
            <v>65023</v>
          </cell>
          <cell r="C218" t="str">
            <v xml:space="preserve">      Transferências às Administrações Públicas</v>
          </cell>
        </row>
        <row r="219">
          <cell r="B219" t="str">
            <v>65025</v>
          </cell>
          <cell r="C219" t="str">
            <v xml:space="preserve">      Transferências às Famílias</v>
          </cell>
        </row>
        <row r="220">
          <cell r="B220" t="str">
            <v>65028</v>
          </cell>
          <cell r="C220" t="str">
            <v xml:space="preserve">      Outras Despesas Correntes</v>
          </cell>
        </row>
        <row r="221">
          <cell r="B221" t="str">
            <v>65029</v>
          </cell>
          <cell r="C221" t="str">
            <v xml:space="preserve">      Despesas de Capital</v>
          </cell>
        </row>
        <row r="222">
          <cell r="B222" t="str">
            <v>6503</v>
          </cell>
          <cell r="C222" t="str">
            <v xml:space="preserve">   Operações Financeiras do Estado</v>
          </cell>
        </row>
        <row r="223">
          <cell r="B223" t="str">
            <v>65031</v>
          </cell>
          <cell r="C223" t="str">
            <v xml:space="preserve"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 xml:space="preserve"> </v>
          </cell>
        </row>
        <row r="85">
          <cell r="C85" t="str">
            <v xml:space="preserve"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 xml:space="preserve"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 xml:space="preserve">  Public consumption</v>
          </cell>
        </row>
        <row r="92">
          <cell r="C92" t="str">
            <v xml:space="preserve">  Private consumption</v>
          </cell>
        </row>
        <row r="93">
          <cell r="C93" t="str">
            <v>Gross fixed capital formation</v>
          </cell>
        </row>
        <row r="94">
          <cell r="C94" t="str">
            <v xml:space="preserve">  Public gross fixed capital formation</v>
          </cell>
        </row>
        <row r="95">
          <cell r="C95" t="str">
            <v xml:space="preserve"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 xml:space="preserve">    Private consumption</v>
          </cell>
        </row>
        <row r="106">
          <cell r="C106" t="str">
            <v xml:space="preserve">        Monetary private consumption + emergency aid</v>
          </cell>
        </row>
        <row r="107">
          <cell r="C107" t="str">
            <v xml:space="preserve">        Non-monetary private cons.</v>
          </cell>
        </row>
        <row r="108">
          <cell r="C108" t="str">
            <v xml:space="preserve">    Public consumption</v>
          </cell>
        </row>
        <row r="109">
          <cell r="C109" t="str">
            <v>Total investment</v>
          </cell>
        </row>
        <row r="110">
          <cell r="C110" t="str">
            <v xml:space="preserve">    Public investment</v>
          </cell>
        </row>
        <row r="111">
          <cell r="C111" t="str">
            <v xml:space="preserve">    Private investment </v>
          </cell>
        </row>
        <row r="112">
          <cell r="C112" t="str">
            <v xml:space="preserve"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 xml:space="preserve"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 xml:space="preserve"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 xml:space="preserve">          Emergency food aid (from fiscal) Mill USD</v>
          </cell>
        </row>
        <row r="123">
          <cell r="C123" t="str">
            <v xml:space="preserve"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 xml:space="preserve">      GDP</v>
          </cell>
        </row>
        <row r="126">
          <cell r="C126" t="str">
            <v xml:space="preserve">      Subsistance production/consumption  (-)</v>
          </cell>
        </row>
        <row r="127">
          <cell r="C127" t="str">
            <v xml:space="preserve">     Amortization of Pande Gas, bill. 1996 Mt.</v>
          </cell>
        </row>
        <row r="128">
          <cell r="C128" t="str">
            <v xml:space="preserve">          Amortization of Pande Gas, mill. US$</v>
          </cell>
        </row>
        <row r="129">
          <cell r="C129" t="str">
            <v xml:space="preserve">      Real net taxes</v>
          </cell>
        </row>
        <row r="130">
          <cell r="C130" t="str">
            <v xml:space="preserve"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 xml:space="preserve">  Public consumption</v>
          </cell>
        </row>
        <row r="135">
          <cell r="C135" t="str">
            <v xml:space="preserve">  Private consumption</v>
          </cell>
        </row>
        <row r="136">
          <cell r="C136" t="str">
            <v>Gross fixed capital formation</v>
          </cell>
        </row>
        <row r="137">
          <cell r="C137" t="str">
            <v xml:space="preserve">  Public gross fixed capital formation</v>
          </cell>
        </row>
        <row r="138">
          <cell r="C138" t="str">
            <v xml:space="preserve"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 xml:space="preserve">  Public consumption</v>
          </cell>
        </row>
        <row r="151">
          <cell r="B151" t="str">
            <v>NCP_R</v>
          </cell>
          <cell r="C151" t="str">
            <v xml:space="preserve"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 xml:space="preserve">  Public gross fixed capital formation</v>
          </cell>
        </row>
        <row r="154">
          <cell r="C154" t="str">
            <v xml:space="preserve"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 xml:space="preserve"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 xml:space="preserve">  Imports of goods</v>
          </cell>
        </row>
        <row r="160">
          <cell r="B160" t="str">
            <v>NGDP_R</v>
          </cell>
          <cell r="C160" t="str">
            <v xml:space="preserve">Gross domestic product </v>
          </cell>
        </row>
        <row r="161">
          <cell r="C161" t="str">
            <v xml:space="preserve"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 xml:space="preserve">   Net factor income at 2000 metical </v>
          </cell>
        </row>
        <row r="164">
          <cell r="C164" t="str">
            <v>GNP</v>
          </cell>
        </row>
        <row r="165">
          <cell r="C165" t="str">
            <v xml:space="preserve"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 xml:space="preserve">  Public consumption</v>
          </cell>
        </row>
        <row r="171">
          <cell r="C171" t="str">
            <v xml:space="preserve">  Private consumption</v>
          </cell>
        </row>
        <row r="172">
          <cell r="C172" t="str">
            <v>Gross fixed capital formation</v>
          </cell>
        </row>
        <row r="173">
          <cell r="C173" t="str">
            <v xml:space="preserve">  Public gross fixed capital formation</v>
          </cell>
        </row>
        <row r="174">
          <cell r="C174" t="str">
            <v xml:space="preserve"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 xml:space="preserve">  Exports of goods</v>
          </cell>
        </row>
        <row r="178">
          <cell r="C178" t="str">
            <v>Imports of goods and services</v>
          </cell>
        </row>
        <row r="179">
          <cell r="C179" t="str">
            <v xml:space="preserve"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 xml:space="preserve"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 xml:space="preserve">   Total revenue</v>
          </cell>
        </row>
        <row r="188">
          <cell r="B188" t="str">
            <v>GCG</v>
          </cell>
          <cell r="C188" t="str">
            <v xml:space="preserve">  Grants received (current and capital)</v>
          </cell>
        </row>
        <row r="189">
          <cell r="B189" t="str">
            <v>GCGC</v>
          </cell>
          <cell r="C189" t="str">
            <v xml:space="preserve">     of which: project grants received</v>
          </cell>
        </row>
        <row r="190">
          <cell r="C190" t="str">
            <v xml:space="preserve">   Estimated grant financed technical assistance</v>
          </cell>
        </row>
        <row r="191">
          <cell r="C191" t="str">
            <v xml:space="preserve"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 xml:space="preserve">   Defense</v>
          </cell>
        </row>
        <row r="195">
          <cell r="B195" t="str">
            <v>GCEE</v>
          </cell>
          <cell r="C195" t="str">
            <v xml:space="preserve">   Education</v>
          </cell>
        </row>
        <row r="196">
          <cell r="B196" t="str">
            <v>GCEEP</v>
          </cell>
          <cell r="C196" t="str">
            <v xml:space="preserve">      Elementary education</v>
          </cell>
        </row>
        <row r="197">
          <cell r="B197" t="str">
            <v>GCEH</v>
          </cell>
          <cell r="C197" t="str">
            <v xml:space="preserve">   Health</v>
          </cell>
        </row>
        <row r="198">
          <cell r="B198" t="str">
            <v>GCEHP</v>
          </cell>
          <cell r="C198" t="str">
            <v xml:space="preserve">      Basic healthcare</v>
          </cell>
        </row>
        <row r="199">
          <cell r="B199" t="str">
            <v>GCESWH</v>
          </cell>
          <cell r="C199" t="str">
            <v xml:space="preserve">   Social security, welfare &amp; housing</v>
          </cell>
        </row>
        <row r="200">
          <cell r="B200" t="str">
            <v>GCEES</v>
          </cell>
          <cell r="C200" t="str">
            <v xml:space="preserve">   Economic affairs &amp; services</v>
          </cell>
        </row>
        <row r="201">
          <cell r="B201" t="str">
            <v>GCEO</v>
          </cell>
          <cell r="C201" t="str">
            <v xml:space="preserve"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 xml:space="preserve">  Current expenditure</v>
          </cell>
        </row>
        <row r="204">
          <cell r="B204" t="str">
            <v>GCEW</v>
          </cell>
          <cell r="C204" t="str">
            <v xml:space="preserve">  Wages and salaries</v>
          </cell>
        </row>
        <row r="205">
          <cell r="B205" t="str">
            <v>GCEI_D</v>
          </cell>
          <cell r="C205" t="str">
            <v xml:space="preserve">    Domestic interest payments (scheduled)</v>
          </cell>
        </row>
        <row r="206">
          <cell r="B206" t="str">
            <v>GCEI_F</v>
          </cell>
          <cell r="C206" t="str">
            <v xml:space="preserve"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 xml:space="preserve"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 xml:space="preserve">  Current expenditure</v>
          </cell>
        </row>
        <row r="216">
          <cell r="C216" t="str">
            <v xml:space="preserve">        Current expenditure (adjusted)</v>
          </cell>
        </row>
        <row r="217">
          <cell r="B217" t="str">
            <v>GGED</v>
          </cell>
          <cell r="C217" t="str">
            <v xml:space="preserve">    Expenditure on national defense</v>
          </cell>
        </row>
        <row r="218">
          <cell r="C218" t="str">
            <v>Government investment</v>
          </cell>
        </row>
        <row r="219">
          <cell r="C219" t="str">
            <v xml:space="preserve"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 xml:space="preserve">  Exports (national currency)</v>
          </cell>
        </row>
        <row r="253">
          <cell r="C253" t="str">
            <v xml:space="preserve">  Imports (national currency)</v>
          </cell>
        </row>
        <row r="254">
          <cell r="C254" t="str">
            <v xml:space="preserve">  Export deflator</v>
          </cell>
        </row>
        <row r="255">
          <cell r="C255" t="str">
            <v xml:space="preserve">  Import deflator</v>
          </cell>
        </row>
        <row r="256">
          <cell r="C256" t="str">
            <v xml:space="preserve">  Representative rate</v>
          </cell>
        </row>
        <row r="258">
          <cell r="C258" t="str">
            <v>Change in terms of trade (merchandise):</v>
          </cell>
        </row>
        <row r="259">
          <cell r="C259" t="str">
            <v xml:space="preserve">   Trade data</v>
          </cell>
        </row>
        <row r="260">
          <cell r="C260" t="str">
            <v xml:space="preserve"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 xml:space="preserve"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 xml:space="preserve"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 xml:space="preserve">     Interest on public debt (scheduled; - sign)</v>
          </cell>
        </row>
        <row r="280">
          <cell r="B280" t="str">
            <v>BMIIMU</v>
          </cell>
          <cell r="C280" t="str">
            <v xml:space="preserve">       To multilateral creditors (scheduled; - sign)</v>
          </cell>
        </row>
        <row r="281">
          <cell r="B281" t="str">
            <v>BMIIBI</v>
          </cell>
          <cell r="C281" t="str">
            <v xml:space="preserve">       To bilateral creditors (scheduled; - sign)</v>
          </cell>
        </row>
        <row r="282">
          <cell r="B282" t="str">
            <v>BMIIBA</v>
          </cell>
          <cell r="C282" t="str">
            <v xml:space="preserve">       To banks (scheduled; - sign)</v>
          </cell>
        </row>
        <row r="283">
          <cell r="B283" t="str">
            <v>BMII_P</v>
          </cell>
          <cell r="C283" t="str">
            <v xml:space="preserve">  Interest on nonpublic debt (scheduled; - sign)</v>
          </cell>
        </row>
        <row r="284">
          <cell r="C284" t="str">
            <v xml:space="preserve"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 xml:space="preserve">  Debt forgiveness (with forgiven amount +)</v>
          </cell>
        </row>
        <row r="299">
          <cell r="B299" t="str">
            <v>BKFMU</v>
          </cell>
          <cell r="C299" t="str">
            <v xml:space="preserve">    By multilateral creditors</v>
          </cell>
        </row>
        <row r="300">
          <cell r="B300" t="str">
            <v>BKFBI</v>
          </cell>
          <cell r="C300" t="str">
            <v xml:space="preserve">    By bilateral creditors</v>
          </cell>
        </row>
        <row r="301">
          <cell r="B301" t="str">
            <v>BKFBA</v>
          </cell>
          <cell r="C301" t="str">
            <v xml:space="preserve">    By banks</v>
          </cell>
        </row>
        <row r="302">
          <cell r="C302" t="str">
            <v>Balance on capital account (BPM4)   1/</v>
          </cell>
        </row>
        <row r="303">
          <cell r="D303" t="str">
            <v xml:space="preserve"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 xml:space="preserve">   of which: debt-creating direct inv. Liabilities</v>
          </cell>
        </row>
        <row r="308">
          <cell r="B308" t="str">
            <v>BFDI</v>
          </cell>
          <cell r="C308" t="str">
            <v xml:space="preserve"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 xml:space="preserve">  From multilateral creditors (incl. IMF)</v>
          </cell>
        </row>
        <row r="312">
          <cell r="B312" t="str">
            <v>BFL_CBI</v>
          </cell>
          <cell r="C312" t="str">
            <v xml:space="preserve">  From bilateral creditors</v>
          </cell>
        </row>
        <row r="313">
          <cell r="B313" t="str">
            <v>BFL_CBA</v>
          </cell>
          <cell r="C313" t="str">
            <v xml:space="preserve"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 xml:space="preserve">  To multilateral creditors (scheduled; - sign) (incl. IMF)</v>
          </cell>
        </row>
        <row r="318">
          <cell r="B318" t="str">
            <v>BFL_DBI</v>
          </cell>
          <cell r="C318" t="str">
            <v xml:space="preserve">  To bilateral creditors (scheduled; - sign)</v>
          </cell>
        </row>
        <row r="319">
          <cell r="B319" t="str">
            <v>BFL_DBA</v>
          </cell>
          <cell r="C319" t="str">
            <v xml:space="preserve"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 xml:space="preserve"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 xml:space="preserve"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 xml:space="preserve">  Of obligations to bilateral creditors</v>
          </cell>
        </row>
        <row r="329">
          <cell r="B329" t="str">
            <v>BERBA</v>
          </cell>
          <cell r="C329" t="str">
            <v xml:space="preserve"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 xml:space="preserve">  To multilateral creditors, net (decrease -)</v>
          </cell>
        </row>
        <row r="333">
          <cell r="B333" t="str">
            <v>BEABI</v>
          </cell>
          <cell r="C333" t="str">
            <v xml:space="preserve">  To bilateral creditors, net (decrease -)</v>
          </cell>
        </row>
        <row r="334">
          <cell r="B334" t="str">
            <v>BEABA</v>
          </cell>
          <cell r="C334" t="str">
            <v xml:space="preserve"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 xml:space="preserve">  Portfolio investment assets, net (increase -)</v>
          </cell>
        </row>
        <row r="340">
          <cell r="B340" t="str">
            <v>BFPL</v>
          </cell>
          <cell r="C340" t="str">
            <v xml:space="preserve">  Portfolio investment liabilities, net </v>
          </cell>
        </row>
        <row r="341">
          <cell r="B341" t="str">
            <v>BFPQ</v>
          </cell>
          <cell r="C341" t="str">
            <v xml:space="preserve"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 xml:space="preserve"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 xml:space="preserve"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 xml:space="preserve">  Multilateral debt</v>
          </cell>
        </row>
        <row r="361">
          <cell r="B361" t="str">
            <v>DBI</v>
          </cell>
          <cell r="C361" t="str">
            <v xml:space="preserve">  Bilateral debt</v>
          </cell>
        </row>
        <row r="362">
          <cell r="B362" t="str">
            <v>DBA</v>
          </cell>
          <cell r="C362" t="str">
            <v xml:space="preserve"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 xml:space="preserve"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 xml:space="preserve">  To multilateral creditors  11/</v>
          </cell>
        </row>
        <row r="367">
          <cell r="B367" t="str">
            <v>DABI</v>
          </cell>
          <cell r="C367" t="str">
            <v xml:space="preserve">  To bilateral creditors  12/</v>
          </cell>
        </row>
        <row r="368">
          <cell r="B368" t="str">
            <v>DABA</v>
          </cell>
          <cell r="C368" t="str">
            <v xml:space="preserve"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 xml:space="preserve"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 xml:space="preserve"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 xml:space="preserve">    Scheduled debt service/fiscal revenue bef. grants</v>
          </cell>
        </row>
        <row r="380">
          <cell r="B380" t="str">
            <v xml:space="preserve"> </v>
          </cell>
          <cell r="C380" t="str">
            <v>Debt relief</v>
          </cell>
        </row>
        <row r="381">
          <cell r="C381" t="str">
            <v xml:space="preserve"> </v>
          </cell>
          <cell r="D381" t="str">
            <v xml:space="preserve"> </v>
          </cell>
        </row>
        <row r="382">
          <cell r="C382" t="str">
            <v xml:space="preserve"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 xml:space="preserve">  Net factor income from abroad (accrued) (NFI)</v>
          </cell>
        </row>
        <row r="387">
          <cell r="C387" t="str">
            <v xml:space="preserve">  Income credits</v>
          </cell>
        </row>
        <row r="388">
          <cell r="C388" t="str">
            <v xml:space="preserve">  Income debits</v>
          </cell>
        </row>
        <row r="389">
          <cell r="C389" t="str">
            <v>Net unrequited transfers (NUT) (BPM5)</v>
          </cell>
        </row>
        <row r="390">
          <cell r="C390" t="str">
            <v xml:space="preserve">  Public sector (BPM5)</v>
          </cell>
        </row>
        <row r="391">
          <cell r="C391" t="str">
            <v xml:space="preserve">  Private sector</v>
          </cell>
          <cell r="D391" t="str">
            <v xml:space="preserve"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 xml:space="preserve"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 xml:space="preserve">  Net factor income from abroad, cash, (OM)</v>
          </cell>
        </row>
        <row r="413">
          <cell r="C413" t="str">
            <v xml:space="preserve">       Public sector  (from BOP)</v>
          </cell>
          <cell r="D413" t="str">
            <v xml:space="preserve"> </v>
          </cell>
        </row>
        <row r="414">
          <cell r="C414" t="str">
            <v xml:space="preserve">       Private sector</v>
          </cell>
        </row>
        <row r="415">
          <cell r="C415" t="str">
            <v xml:space="preserve">                   o/w servicing of HCB and gas in bill of MT</v>
          </cell>
        </row>
        <row r="416">
          <cell r="C416" t="str">
            <v xml:space="preserve">  Net unrequited transfers, cash basis (NUT)</v>
          </cell>
        </row>
        <row r="417">
          <cell r="C417" t="str">
            <v xml:space="preserve">       Public sector</v>
          </cell>
          <cell r="D417" t="str">
            <v xml:space="preserve"> </v>
          </cell>
        </row>
        <row r="418">
          <cell r="C418" t="str">
            <v xml:space="preserve">       Private sector</v>
          </cell>
        </row>
        <row r="419">
          <cell r="D419" t="str">
            <v xml:space="preserve"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 xml:space="preserve">  Public sector </v>
          </cell>
          <cell r="D422" t="str">
            <v xml:space="preserve"> </v>
          </cell>
        </row>
        <row r="423">
          <cell r="C423" t="str">
            <v xml:space="preserve">  Private sector</v>
          </cell>
          <cell r="D423" t="str">
            <v xml:space="preserve"> </v>
          </cell>
        </row>
        <row r="425">
          <cell r="C425" t="str">
            <v>Gross Domestic Savings (GDS) = GDP - C</v>
          </cell>
        </row>
        <row r="426">
          <cell r="C426" t="str">
            <v xml:space="preserve">  Public sector </v>
          </cell>
          <cell r="D426" t="str">
            <v xml:space="preserve"> </v>
          </cell>
        </row>
        <row r="427">
          <cell r="C427" t="str">
            <v xml:space="preserve">  Private sector</v>
          </cell>
        </row>
        <row r="429">
          <cell r="C429" t="str">
            <v>Gross investment (I)</v>
          </cell>
        </row>
        <row r="430">
          <cell r="C430" t="str">
            <v xml:space="preserve">  Public investment</v>
          </cell>
        </row>
        <row r="431">
          <cell r="C431" t="str">
            <v xml:space="preserve">  Private investment</v>
          </cell>
        </row>
        <row r="432">
          <cell r="C432" t="str">
            <v xml:space="preserve"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 xml:space="preserve">  Private sector</v>
          </cell>
        </row>
        <row r="445">
          <cell r="C445" t="str">
            <v xml:space="preserve">    Private sector - non-energy</v>
          </cell>
        </row>
        <row r="446">
          <cell r="C446" t="str">
            <v xml:space="preserve">    Private sector - energy</v>
          </cell>
        </row>
        <row r="447">
          <cell r="C447" t="str">
            <v xml:space="preserve">  Public sector</v>
          </cell>
        </row>
        <row r="448">
          <cell r="C448" t="str">
            <v xml:space="preserve">  Banking sector</v>
          </cell>
          <cell r="D448" t="str">
            <v xml:space="preserve"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 xml:space="preserve"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 xml:space="preserve"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 xml:space="preserve"> NGDP-(NCG+NCP+NFI+NINV+NX-NM)=0</v>
          </cell>
        </row>
        <row r="465">
          <cell r="C465" t="str">
            <v>National income identity:</v>
          </cell>
        </row>
        <row r="466">
          <cell r="C466" t="str">
            <v xml:space="preserve"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 xml:space="preserve">  BCA-(BXG+BMG+BXS+BMS+BXI+BMI+BTRP+BTRG)=0</v>
          </cell>
        </row>
        <row r="472">
          <cell r="C472" t="str">
            <v>As percent of GDP:</v>
          </cell>
        </row>
        <row r="473">
          <cell r="C473" t="str">
            <v xml:space="preserve">  (BCA/((NGDP/ENDA_PR)*1000))*100</v>
          </cell>
        </row>
        <row r="474">
          <cell r="C474" t="str">
            <v>Financial account identity:</v>
          </cell>
        </row>
        <row r="475">
          <cell r="C475" t="str">
            <v xml:space="preserve">  BF-(BFD+BFL_C_G+BFL_C_P+BFL_D_G+BFL_D_P+BFL_DF</v>
          </cell>
        </row>
        <row r="476">
          <cell r="C476" t="str">
            <v xml:space="preserve"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 xml:space="preserve"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 xml:space="preserve">1.  There is no information on the composition of debt relief, nor on the maturity of cancelled debt.  All debt relief </v>
          </cell>
        </row>
        <row r="494">
          <cell r="C494" t="str">
            <v xml:space="preserve"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 xml:space="preserve"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 xml:space="preserve">    revisions.  Cummulative changes amount to $160 more than known arrears in 1993, possibly unregistered debt </v>
          </cell>
        </row>
        <row r="502">
          <cell r="C502" t="str">
            <v xml:space="preserve"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 xml:space="preserve"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 xml:space="preserve">    assumed to have grown at 10 percent annually; for 1984, source is Fund document.  As of 1993, all commercial debt </v>
          </cell>
        </row>
        <row r="511">
          <cell r="C511" t="str">
            <v xml:space="preserve">    debt cancelled or taken over by bilaterals.</v>
          </cell>
        </row>
        <row r="512">
          <cell r="C512" t="str">
            <v xml:space="preserve">13. Arrears to banks for 1984, 1990 and 92 from documents.  In 1993 all debt to banks had been assumed by bilaterals. </v>
          </cell>
        </row>
        <row r="513">
          <cell r="C513" t="str">
            <v xml:space="preserve"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 xml:space="preserve"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 xml:space="preserve"> </v>
          </cell>
        </row>
        <row r="521">
          <cell r="B521" t="str">
            <v>I.1+I.2</v>
          </cell>
        </row>
        <row r="526">
          <cell r="D526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 xml:space="preserve"> Aquisiçao de Equipamento e Mobiliario para a Delegação de ICS</v>
          </cell>
        </row>
        <row r="385">
          <cell r="B385" t="str">
            <v>INH/2000/0010</v>
          </cell>
          <cell r="C385" t="str">
            <v xml:space="preserve"> Aquisiçao de Equipamento e Mobiliario para a Delegação de ICS</v>
          </cell>
        </row>
        <row r="386">
          <cell r="B386" t="str">
            <v>INH/2000/0010</v>
          </cell>
          <cell r="C386" t="str">
            <v xml:space="preserve"> Aquisiçao de Equipamento e Mobiliario para a Delegação de ICS</v>
          </cell>
        </row>
        <row r="387">
          <cell r="B387" t="str">
            <v>INH/2000/0010</v>
          </cell>
          <cell r="C387" t="str">
            <v xml:space="preserve"> Aquisiçao de Equipamento e Mobiliario para a Delegação de ICS</v>
          </cell>
        </row>
        <row r="388">
          <cell r="B388" t="str">
            <v>INH/2000/0010</v>
          </cell>
          <cell r="C388" t="str">
            <v xml:space="preserve"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 xml:space="preserve"> Construção da Procuradoria da República</v>
          </cell>
        </row>
        <row r="765">
          <cell r="B765" t="str">
            <v>INH/2000/0001</v>
          </cell>
          <cell r="C765" t="str">
            <v xml:space="preserve"> Construção da Procuradoria da República</v>
          </cell>
        </row>
        <row r="766">
          <cell r="B766" t="str">
            <v>INH/2000/0001</v>
          </cell>
          <cell r="C766" t="str">
            <v xml:space="preserve"> Construção da Procuradoria da República</v>
          </cell>
        </row>
        <row r="767">
          <cell r="B767" t="str">
            <v>INH/2000/0001</v>
          </cell>
          <cell r="C767" t="str">
            <v xml:space="preserve"> Construção da Procuradoria da República</v>
          </cell>
        </row>
        <row r="768">
          <cell r="B768" t="str">
            <v>INH/2000/0001</v>
          </cell>
          <cell r="C768" t="str">
            <v xml:space="preserve"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 xml:space="preserve"> Reabilitação da Conservatoria dos Registos e Notariado</v>
          </cell>
        </row>
        <row r="1386">
          <cell r="B1386" t="str">
            <v>INH/2000/0002</v>
          </cell>
          <cell r="C1386" t="str">
            <v xml:space="preserve"> Reabilitação da Conservatoria dos Registos e Notariado</v>
          </cell>
        </row>
        <row r="1387">
          <cell r="B1387" t="str">
            <v>INH/2000/0002</v>
          </cell>
          <cell r="C1387" t="str">
            <v xml:space="preserve"> Reabilitação da Conservatoria dos Registos e Notariado</v>
          </cell>
        </row>
        <row r="1388">
          <cell r="B1388" t="str">
            <v>INH/2000/0002</v>
          </cell>
          <cell r="C1388" t="str">
            <v xml:space="preserve"> Reabilitação da Conservatoria dos Registos e Notariado</v>
          </cell>
        </row>
        <row r="1389">
          <cell r="B1389" t="str">
            <v>INH/2000/0002</v>
          </cell>
          <cell r="C1389" t="str">
            <v xml:space="preserve"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 xml:space="preserve"> Construção de Edifício para Escritorios</v>
          </cell>
        </row>
        <row r="6716">
          <cell r="B6716" t="str">
            <v>PDL/1997/0883</v>
          </cell>
          <cell r="C6716" t="str">
            <v xml:space="preserve"> Construção de Edifício para Escritorios</v>
          </cell>
        </row>
        <row r="6717">
          <cell r="B6717" t="str">
            <v>PDL/1997/0883</v>
          </cell>
          <cell r="C6717" t="str">
            <v xml:space="preserve"> Construção de Edifício para Escritorios</v>
          </cell>
        </row>
        <row r="6718">
          <cell r="B6718" t="str">
            <v>PDL/1997/0883</v>
          </cell>
          <cell r="C6718" t="str">
            <v xml:space="preserve"> Construção de Edifício para Escritorios</v>
          </cell>
        </row>
        <row r="6719">
          <cell r="B6719" t="str">
            <v>PDL/1997/0883</v>
          </cell>
          <cell r="C6719" t="str">
            <v xml:space="preserve"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 xml:space="preserve"> Elecritificação do Distrito de Panda</v>
          </cell>
        </row>
        <row r="7388">
          <cell r="B7388" t="str">
            <v>PDL/1997/0469</v>
          </cell>
          <cell r="C7388" t="str">
            <v xml:space="preserve"> Elecritificação do Distrito de Panda</v>
          </cell>
        </row>
        <row r="7389">
          <cell r="B7389" t="str">
            <v>PDL/1997/0469</v>
          </cell>
          <cell r="C7389" t="str">
            <v xml:space="preserve"> Elecritificação do Distrito de Panda</v>
          </cell>
        </row>
        <row r="7390">
          <cell r="B7390" t="str">
            <v>PDL/1997/0469</v>
          </cell>
          <cell r="C7390" t="str">
            <v xml:space="preserve"> Elecritificação do Distrito de Panda</v>
          </cell>
        </row>
        <row r="7391">
          <cell r="B7391" t="str">
            <v>PDL/1997/0469</v>
          </cell>
          <cell r="C7391" t="str">
            <v xml:space="preserve"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 xml:space="preserve"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 xml:space="preserve"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 xml:space="preserve"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 xml:space="preserve"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 xml:space="preserve"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 xml:space="preserve"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 xml:space="preserve"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 xml:space="preserve">   Tribunal Provincial</v>
          </cell>
          <cell r="BK15" t="str">
            <v>12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 xml:space="preserve"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 xml:space="preserve"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 xml:space="preserve"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 xml:space="preserve"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 xml:space="preserve"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 xml:space="preserve"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 xml:space="preserve"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 xml:space="preserve"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 xml:space="preserve"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 xml:space="preserve"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 xml:space="preserve"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 xml:space="preserve"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 xml:space="preserve"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 xml:space="preserve"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 xml:space="preserve"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 xml:space="preserve"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 xml:space="preserve"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 xml:space="preserve"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 xml:space="preserve"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 xml:space="preserve"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 xml:space="preserve"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 xml:space="preserve"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 xml:space="preserve"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 xml:space="preserve"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 xml:space="preserve"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 xml:space="preserve"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 xml:space="preserve"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 xml:space="preserve"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 xml:space="preserve"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 xml:space="preserve"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  <sheetName val="OC-Corrente2001 Revisao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 xml:space="preserve"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 xml:space="preserve"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do"/>
      <sheetName val="Tabs Relatorio"/>
      <sheetName val="ContasB "/>
      <sheetName val="ContasIME"/>
      <sheetName val="Cartões"/>
      <sheetName val="Agencias"/>
      <sheetName val="AgentesIME"/>
      <sheetName val="AgentesB"/>
      <sheetName val="ATM"/>
      <sheetName val="POS"/>
      <sheetName val="PADistrito_"/>
      <sheetName val="MAPA PDA"/>
      <sheetName val="Metas.ENIF"/>
      <sheetName val="Relatorio BM"/>
      <sheetName val="Sheet2"/>
      <sheetName val="Dados portal AFI"/>
      <sheetName val="Relatório SNP"/>
      <sheetName val="Sector Financeiro"/>
      <sheetName val="População"/>
      <sheetName val="Pontos de Acesso"/>
      <sheetName val="Exposição GPF 2015"/>
      <sheetName val="FACIM 2016"/>
      <sheetName val="SLIDES GPF"/>
      <sheetName val="Sheet1"/>
      <sheetName val="SADC Questionnaire"/>
    </sheetNames>
    <sheetDataSet>
      <sheetData sheetId="0"/>
      <sheetData sheetId="1"/>
      <sheetData sheetId="2"/>
      <sheetData sheetId="3"/>
      <sheetData sheetId="4"/>
      <sheetData sheetId="5">
        <row r="188">
          <cell r="F188">
            <v>126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S153"/>
  <sheetViews>
    <sheetView zoomScale="90" zoomScaleNormal="90" workbookViewId="0">
      <pane xSplit="2" ySplit="3" topLeftCell="AM34" activePane="bottomRight" state="frozen"/>
      <selection pane="topRight" activeCell="C1" sqref="C1"/>
      <selection pane="bottomLeft" activeCell="A4" sqref="A4"/>
      <selection pane="bottomRight" activeCell="AO54" sqref="AO54"/>
    </sheetView>
  </sheetViews>
  <sheetFormatPr defaultColWidth="11.42578125" defaultRowHeight="15" x14ac:dyDescent="0.25"/>
  <cols>
    <col min="1" max="1" width="18" style="2" customWidth="1"/>
    <col min="2" max="2" width="78.28515625" style="255" customWidth="1"/>
    <col min="3" max="3" width="16.85546875" style="2" bestFit="1" customWidth="1"/>
    <col min="4" max="4" width="17.28515625" style="2" bestFit="1" customWidth="1"/>
    <col min="5" max="8" width="20.140625" style="2" bestFit="1" customWidth="1"/>
    <col min="9" max="9" width="17.28515625" style="2" bestFit="1" customWidth="1"/>
    <col min="10" max="12" width="17.7109375" style="2" bestFit="1" customWidth="1"/>
    <col min="13" max="13" width="17.28515625" style="2" bestFit="1" customWidth="1"/>
    <col min="14" max="16" width="17.7109375" style="2" bestFit="1" customWidth="1"/>
    <col min="17" max="17" width="17.85546875" style="2" bestFit="1" customWidth="1"/>
    <col min="18" max="18" width="17.7109375" style="2" bestFit="1" customWidth="1"/>
    <col min="19" max="26" width="17.28515625" style="2" bestFit="1" customWidth="1"/>
    <col min="27" max="27" width="17.85546875" style="2" bestFit="1" customWidth="1"/>
    <col min="28" max="29" width="18.28515625" style="2" bestFit="1" customWidth="1"/>
    <col min="30" max="30" width="17.85546875" style="2" bestFit="1" customWidth="1"/>
    <col min="31" max="34" width="18.28515625" style="2" bestFit="1" customWidth="1"/>
    <col min="35" max="35" width="18.28515625" style="2" customWidth="1"/>
    <col min="36" max="36" width="18.28515625" style="198" bestFit="1" customWidth="1"/>
    <col min="37" max="38" width="18.28515625" style="712" bestFit="1" customWidth="1"/>
    <col min="39" max="40" width="14.28515625" style="2" customWidth="1"/>
    <col min="41" max="16384" width="11.42578125" style="2"/>
  </cols>
  <sheetData>
    <row r="1" spans="2:45" s="459" customFormat="1" x14ac:dyDescent="0.25">
      <c r="B1" s="245" t="s">
        <v>84</v>
      </c>
      <c r="C1" s="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646"/>
      <c r="AK1" s="675"/>
      <c r="AL1" s="675"/>
      <c r="AM1" s="675"/>
      <c r="AN1" s="675"/>
    </row>
    <row r="2" spans="2:45" s="459" customFormat="1" x14ac:dyDescent="0.25">
      <c r="B2" s="460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647"/>
      <c r="AK2" s="676"/>
      <c r="AL2" s="676"/>
      <c r="AM2" s="461"/>
      <c r="AN2" s="461"/>
      <c r="AO2" s="461"/>
      <c r="AP2" s="461"/>
      <c r="AQ2" s="461"/>
      <c r="AR2" s="461"/>
      <c r="AS2" s="461"/>
    </row>
    <row r="3" spans="2:45" x14ac:dyDescent="0.25">
      <c r="B3" s="463"/>
      <c r="C3" s="464">
        <v>2005</v>
      </c>
      <c r="D3" s="464">
        <v>2006</v>
      </c>
      <c r="E3" s="464">
        <v>2007</v>
      </c>
      <c r="F3" s="464">
        <v>2008</v>
      </c>
      <c r="G3" s="464">
        <v>2009</v>
      </c>
      <c r="H3" s="464">
        <v>2010</v>
      </c>
      <c r="I3" s="464">
        <v>2011</v>
      </c>
      <c r="J3" s="465">
        <v>2012</v>
      </c>
      <c r="K3" s="465">
        <v>2013</v>
      </c>
      <c r="L3" s="465">
        <v>2014</v>
      </c>
      <c r="M3" s="465">
        <v>2015</v>
      </c>
      <c r="N3" s="465">
        <v>2016</v>
      </c>
      <c r="O3" s="465" t="s">
        <v>398</v>
      </c>
      <c r="P3" s="465" t="s">
        <v>399</v>
      </c>
      <c r="Q3" s="465" t="s">
        <v>380</v>
      </c>
      <c r="R3" s="465" t="s">
        <v>381</v>
      </c>
      <c r="S3" s="465" t="s">
        <v>389</v>
      </c>
      <c r="T3" s="465" t="s">
        <v>390</v>
      </c>
      <c r="U3" s="465" t="s">
        <v>392</v>
      </c>
      <c r="V3" s="465" t="s">
        <v>397</v>
      </c>
      <c r="W3" s="466" t="s">
        <v>405</v>
      </c>
      <c r="X3" s="466" t="s">
        <v>408</v>
      </c>
      <c r="Y3" s="466" t="s">
        <v>636</v>
      </c>
      <c r="Z3" s="466" t="s">
        <v>644</v>
      </c>
      <c r="AA3" s="466" t="s">
        <v>657</v>
      </c>
      <c r="AB3" s="466" t="s">
        <v>659</v>
      </c>
      <c r="AC3" s="466" t="s">
        <v>662</v>
      </c>
      <c r="AD3" s="466" t="s">
        <v>665</v>
      </c>
      <c r="AE3" s="466" t="s">
        <v>671</v>
      </c>
      <c r="AF3" s="466" t="s">
        <v>672</v>
      </c>
      <c r="AG3" s="466" t="s">
        <v>673</v>
      </c>
      <c r="AH3" s="466" t="s">
        <v>712</v>
      </c>
      <c r="AI3" s="466" t="s">
        <v>734</v>
      </c>
      <c r="AJ3" s="648" t="s">
        <v>765</v>
      </c>
      <c r="AK3" s="648" t="s">
        <v>766</v>
      </c>
      <c r="AL3" s="648" t="s">
        <v>767</v>
      </c>
      <c r="AM3" s="648" t="s">
        <v>768</v>
      </c>
      <c r="AN3" s="648" t="s">
        <v>770</v>
      </c>
    </row>
    <row r="4" spans="2:45" x14ac:dyDescent="0.25">
      <c r="B4" s="484" t="s">
        <v>85</v>
      </c>
      <c r="C4" s="485">
        <v>683856</v>
      </c>
      <c r="D4" s="485">
        <v>1000915</v>
      </c>
      <c r="E4" s="485">
        <v>1237548</v>
      </c>
      <c r="F4" s="485">
        <v>1395440</v>
      </c>
      <c r="G4" s="485">
        <v>1492384</v>
      </c>
      <c r="H4" s="485">
        <v>1830893</v>
      </c>
      <c r="I4" s="485">
        <v>2114226</v>
      </c>
      <c r="J4" s="485">
        <v>2193589</v>
      </c>
      <c r="K4" s="485">
        <v>3201481</v>
      </c>
      <c r="L4" s="485">
        <v>3461568</v>
      </c>
      <c r="M4" s="485">
        <v>4405157</v>
      </c>
      <c r="N4" s="485">
        <v>5262377</v>
      </c>
      <c r="O4" s="486">
        <v>5353447</v>
      </c>
      <c r="P4" s="485">
        <v>5443164</v>
      </c>
      <c r="Q4" s="485">
        <v>4876001.7</v>
      </c>
      <c r="R4" s="485">
        <v>4896544</v>
      </c>
      <c r="S4" s="485">
        <v>5002497</v>
      </c>
      <c r="T4" s="485">
        <v>5044661</v>
      </c>
      <c r="U4" s="485">
        <v>5183164</v>
      </c>
      <c r="V4" s="485">
        <v>5093737</v>
      </c>
      <c r="W4" s="485">
        <v>5129054</v>
      </c>
      <c r="X4" s="485">
        <v>5185149</v>
      </c>
      <c r="Y4" s="485">
        <v>5059689</v>
      </c>
      <c r="Z4" s="485">
        <f>SUM(Z6:Z8)</f>
        <v>4885221</v>
      </c>
      <c r="AA4" s="485">
        <f>SUM(AA6:AA8)</f>
        <v>4998726</v>
      </c>
      <c r="AB4" s="485">
        <f>SUM(AB6:AB8)</f>
        <v>5029054</v>
      </c>
      <c r="AC4" s="485">
        <f>SUM(AC6:AC8)</f>
        <v>5069347</v>
      </c>
      <c r="AD4" s="485">
        <v>5116741</v>
      </c>
      <c r="AE4" s="485">
        <v>5161883</v>
      </c>
      <c r="AF4" s="485">
        <v>5236977</v>
      </c>
      <c r="AG4" s="485">
        <f>SUM(AG6:AG8)</f>
        <v>5277686</v>
      </c>
      <c r="AH4" s="485">
        <v>5174222</v>
      </c>
      <c r="AI4" s="485">
        <v>5187507</v>
      </c>
      <c r="AJ4" s="485">
        <f>SUM(AJ6:AJ8)</f>
        <v>5425439</v>
      </c>
      <c r="AK4" s="677">
        <v>5380259</v>
      </c>
      <c r="AL4" s="677">
        <v>5326096</v>
      </c>
      <c r="AM4" s="677">
        <v>5380259</v>
      </c>
      <c r="AN4" s="677" t="e">
        <f>+GETPIVOTDATA("Sum of Total",#REF!)</f>
        <v>#REF!</v>
      </c>
      <c r="AP4" s="726"/>
    </row>
    <row r="5" spans="2:45" x14ac:dyDescent="0.25">
      <c r="B5" s="247"/>
      <c r="C5" s="80"/>
      <c r="D5" s="97">
        <f t="shared" ref="D5:K5" si="0">+D4/C4-1</f>
        <v>0.46363415689852827</v>
      </c>
      <c r="E5" s="97">
        <f t="shared" si="0"/>
        <v>0.23641667873895389</v>
      </c>
      <c r="F5" s="97">
        <f t="shared" si="0"/>
        <v>0.12758454621558113</v>
      </c>
      <c r="G5" s="97">
        <f t="shared" si="0"/>
        <v>6.9471994496359546E-2</v>
      </c>
      <c r="H5" s="97">
        <f t="shared" si="0"/>
        <v>0.22682432939511554</v>
      </c>
      <c r="I5" s="97">
        <f t="shared" si="0"/>
        <v>0.15475126072359235</v>
      </c>
      <c r="J5" s="97">
        <f t="shared" si="0"/>
        <v>3.7537614238023709E-2</v>
      </c>
      <c r="K5" s="97">
        <f t="shared" si="0"/>
        <v>0.4594716694877663</v>
      </c>
      <c r="L5" s="97">
        <f t="shared" ref="L5:Q5" si="1">+L4/K4-1</f>
        <v>8.1239588802807239E-2</v>
      </c>
      <c r="M5" s="97">
        <f t="shared" si="1"/>
        <v>0.27259005167600359</v>
      </c>
      <c r="N5" s="97">
        <f t="shared" si="1"/>
        <v>0.19459465349362115</v>
      </c>
      <c r="O5" s="97">
        <f t="shared" si="1"/>
        <v>1.7305867671586483E-2</v>
      </c>
      <c r="P5" s="97">
        <f t="shared" si="1"/>
        <v>1.6758735072935238E-2</v>
      </c>
      <c r="Q5" s="97">
        <f t="shared" si="1"/>
        <v>-0.10419717282080787</v>
      </c>
      <c r="R5" s="97">
        <f>+R4/N4-1</f>
        <v>-6.9518584472378131E-2</v>
      </c>
      <c r="S5" s="97">
        <f>+S4/R4-1</f>
        <v>2.1638322866086801E-2</v>
      </c>
      <c r="T5" s="97">
        <f>+T4/S4-1</f>
        <v>8.4285907617736022E-3</v>
      </c>
      <c r="U5" s="97">
        <f>+U4/T4-1</f>
        <v>2.7455363204782257E-2</v>
      </c>
      <c r="V5" s="97">
        <f>+V4/R4-1</f>
        <v>4.0271873386617196E-2</v>
      </c>
      <c r="W5" s="97">
        <f t="shared" ref="W5:AG5" si="2">+W4/V4-1</f>
        <v>6.9334164681058574E-3</v>
      </c>
      <c r="X5" s="97">
        <f t="shared" si="2"/>
        <v>1.0936714645624734E-2</v>
      </c>
      <c r="Y5" s="97">
        <f t="shared" si="2"/>
        <v>-2.4196025996552795E-2</v>
      </c>
      <c r="Z5" s="97">
        <f t="shared" si="2"/>
        <v>-3.4481961243072456E-2</v>
      </c>
      <c r="AA5" s="97">
        <f t="shared" si="2"/>
        <v>2.3234363399322167E-2</v>
      </c>
      <c r="AB5" s="97">
        <f t="shared" si="2"/>
        <v>6.0671459087775492E-3</v>
      </c>
      <c r="AC5" s="97">
        <f t="shared" si="2"/>
        <v>8.0120436169506259E-3</v>
      </c>
      <c r="AD5" s="97">
        <f t="shared" si="2"/>
        <v>9.3491331329262906E-3</v>
      </c>
      <c r="AE5" s="97">
        <f t="shared" si="2"/>
        <v>8.8224125473617132E-3</v>
      </c>
      <c r="AF5" s="97">
        <f t="shared" si="2"/>
        <v>1.4547791958864575E-2</v>
      </c>
      <c r="AG5" s="97">
        <f t="shared" si="2"/>
        <v>7.7733776566137891E-3</v>
      </c>
      <c r="AH5" s="97">
        <v>-1.9604046167202793E-2</v>
      </c>
      <c r="AI5" s="97">
        <v>2.5675357570664747E-3</v>
      </c>
      <c r="AJ5" s="97">
        <f>+AJ4/AH4-1</f>
        <v>4.8551646991566999E-2</v>
      </c>
      <c r="AK5" s="678">
        <v>3.715696190867801E-2</v>
      </c>
      <c r="AL5" s="678">
        <v>-1.8310592009236459E-2</v>
      </c>
      <c r="AM5" s="717">
        <v>-1.8310592009236459E-2</v>
      </c>
      <c r="AN5" s="717" t="e">
        <f>+AN4/AM4-1</f>
        <v>#REF!</v>
      </c>
    </row>
    <row r="6" spans="2:45" s="243" customFormat="1" x14ac:dyDescent="0.25">
      <c r="B6" s="534" t="s">
        <v>324</v>
      </c>
      <c r="C6" s="220"/>
      <c r="D6" s="220"/>
      <c r="E6" s="220"/>
      <c r="F6" s="220"/>
      <c r="G6" s="220"/>
      <c r="H6" s="220"/>
      <c r="I6" s="221"/>
      <c r="J6" s="221"/>
      <c r="K6" s="221"/>
      <c r="L6" s="221">
        <v>1084954</v>
      </c>
      <c r="M6" s="221">
        <v>1334816</v>
      </c>
      <c r="N6" s="221">
        <v>1613291</v>
      </c>
      <c r="O6" s="221">
        <v>1774083</v>
      </c>
      <c r="P6" s="221">
        <v>1810785</v>
      </c>
      <c r="Q6" s="304">
        <v>1496118</v>
      </c>
      <c r="R6" s="221">
        <v>1490140</v>
      </c>
      <c r="S6" s="221">
        <v>1512838</v>
      </c>
      <c r="T6" s="221">
        <v>1540608</v>
      </c>
      <c r="U6" s="221">
        <v>1598299</v>
      </c>
      <c r="V6" s="221">
        <v>1548139</v>
      </c>
      <c r="W6" s="221">
        <v>1572621</v>
      </c>
      <c r="X6" s="221">
        <v>1663149</v>
      </c>
      <c r="Y6" s="221">
        <v>1630724</v>
      </c>
      <c r="Z6" s="221">
        <v>1632539</v>
      </c>
      <c r="AA6" s="221">
        <v>1614851</v>
      </c>
      <c r="AB6" s="221">
        <v>1681800</v>
      </c>
      <c r="AC6" s="221">
        <v>1687025</v>
      </c>
      <c r="AD6" s="221">
        <v>1700510</v>
      </c>
      <c r="AE6" s="221">
        <v>1704856</v>
      </c>
      <c r="AF6" s="221">
        <v>1707906</v>
      </c>
      <c r="AG6" s="221">
        <v>1753680</v>
      </c>
      <c r="AH6" s="221">
        <v>1674016</v>
      </c>
      <c r="AI6" s="221">
        <v>1696256</v>
      </c>
      <c r="AJ6" s="221">
        <v>1776311</v>
      </c>
      <c r="AK6" s="674">
        <v>1761346</v>
      </c>
      <c r="AL6" s="674">
        <v>1747886</v>
      </c>
      <c r="AM6" s="674">
        <v>1761346</v>
      </c>
      <c r="AN6" s="674" t="e">
        <f>+GETPIVOTDATA("Contas Mulheres",#REF!)</f>
        <v>#REF!</v>
      </c>
    </row>
    <row r="7" spans="2:45" s="243" customFormat="1" x14ac:dyDescent="0.25">
      <c r="B7" s="534" t="s">
        <v>325</v>
      </c>
      <c r="C7" s="220"/>
      <c r="D7" s="220"/>
      <c r="E7" s="220"/>
      <c r="F7" s="220"/>
      <c r="G7" s="220"/>
      <c r="H7" s="220"/>
      <c r="I7" s="221"/>
      <c r="J7" s="221"/>
      <c r="K7" s="221"/>
      <c r="L7" s="221">
        <v>2272798</v>
      </c>
      <c r="M7" s="221">
        <v>2868500</v>
      </c>
      <c r="N7" s="221">
        <v>3381695</v>
      </c>
      <c r="O7" s="221">
        <v>3311751</v>
      </c>
      <c r="P7" s="221">
        <v>3363524</v>
      </c>
      <c r="Q7" s="304">
        <v>3220718</v>
      </c>
      <c r="R7" s="221">
        <v>3255713</v>
      </c>
      <c r="S7" s="221">
        <v>3338765</v>
      </c>
      <c r="T7" s="221">
        <v>3346717</v>
      </c>
      <c r="U7" s="221">
        <v>3408294</v>
      </c>
      <c r="V7" s="221">
        <v>3375934</v>
      </c>
      <c r="W7" s="221">
        <v>3391137</v>
      </c>
      <c r="X7" s="221">
        <v>3350508</v>
      </c>
      <c r="Y7" s="221">
        <v>3263836</v>
      </c>
      <c r="Z7" s="221">
        <v>3087049</v>
      </c>
      <c r="AA7" s="221">
        <v>3217097</v>
      </c>
      <c r="AB7" s="221">
        <v>3181406</v>
      </c>
      <c r="AC7" s="221">
        <v>3226959</v>
      </c>
      <c r="AD7" s="221">
        <v>3255017</v>
      </c>
      <c r="AE7" s="221">
        <v>3267865</v>
      </c>
      <c r="AF7" s="221">
        <v>3278418</v>
      </c>
      <c r="AG7" s="221">
        <v>3325739</v>
      </c>
      <c r="AH7" s="221">
        <v>3298104</v>
      </c>
      <c r="AI7" s="221">
        <v>3318293</v>
      </c>
      <c r="AJ7" s="221">
        <v>3462012</v>
      </c>
      <c r="AK7" s="674">
        <v>3440542</v>
      </c>
      <c r="AL7" s="674">
        <v>3402042</v>
      </c>
      <c r="AM7" s="674">
        <v>3440542</v>
      </c>
      <c r="AN7" s="674" t="e">
        <f>+GETPIVOTDATA("Contas Homens",#REF!)</f>
        <v>#REF!</v>
      </c>
    </row>
    <row r="8" spans="2:45" s="243" customFormat="1" x14ac:dyDescent="0.25">
      <c r="B8" s="534" t="s">
        <v>326</v>
      </c>
      <c r="C8" s="220"/>
      <c r="D8" s="220"/>
      <c r="E8" s="220"/>
      <c r="F8" s="220"/>
      <c r="G8" s="220"/>
      <c r="H8" s="220"/>
      <c r="I8" s="221"/>
      <c r="J8" s="221"/>
      <c r="K8" s="221"/>
      <c r="L8" s="221">
        <v>197413</v>
      </c>
      <c r="M8" s="221">
        <v>201841</v>
      </c>
      <c r="N8" s="221">
        <v>267391</v>
      </c>
      <c r="O8" s="221">
        <v>267613</v>
      </c>
      <c r="P8" s="221">
        <v>268855</v>
      </c>
      <c r="Q8" s="305">
        <v>159166</v>
      </c>
      <c r="R8" s="221">
        <v>150691</v>
      </c>
      <c r="S8" s="221">
        <v>150894</v>
      </c>
      <c r="T8" s="221">
        <v>157336</v>
      </c>
      <c r="U8" s="221">
        <v>176571</v>
      </c>
      <c r="V8" s="221">
        <v>169664</v>
      </c>
      <c r="W8" s="221">
        <v>165296</v>
      </c>
      <c r="X8" s="221">
        <v>170702</v>
      </c>
      <c r="Y8" s="221">
        <v>165129</v>
      </c>
      <c r="Z8" s="221">
        <v>165633</v>
      </c>
      <c r="AA8" s="221">
        <v>166778</v>
      </c>
      <c r="AB8" s="221">
        <v>165848</v>
      </c>
      <c r="AC8" s="221">
        <v>155363</v>
      </c>
      <c r="AD8" s="221">
        <v>161214</v>
      </c>
      <c r="AE8" s="221">
        <v>189162</v>
      </c>
      <c r="AF8" s="221">
        <v>190408</v>
      </c>
      <c r="AG8" s="221">
        <v>198267</v>
      </c>
      <c r="AH8" s="221">
        <v>202102</v>
      </c>
      <c r="AI8" s="221">
        <v>172958</v>
      </c>
      <c r="AJ8" s="221">
        <v>187116</v>
      </c>
      <c r="AK8" s="674">
        <v>178371</v>
      </c>
      <c r="AL8" s="674">
        <v>176168</v>
      </c>
      <c r="AM8" s="674">
        <v>178371</v>
      </c>
      <c r="AN8" s="674" t="e">
        <f>+GETPIVOTDATA("Contas Outros",#REF!)</f>
        <v>#REF!</v>
      </c>
    </row>
    <row r="9" spans="2:45" s="198" customFormat="1" x14ac:dyDescent="0.25">
      <c r="B9" s="533" t="s">
        <v>3</v>
      </c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221"/>
      <c r="O9" s="307"/>
      <c r="P9" s="307"/>
      <c r="Q9" s="307"/>
      <c r="R9" s="307"/>
      <c r="S9" s="506"/>
      <c r="T9" s="506"/>
      <c r="U9" s="506"/>
      <c r="V9" s="506"/>
      <c r="W9" s="506"/>
      <c r="X9" s="507"/>
      <c r="Y9" s="507"/>
      <c r="Z9" s="507"/>
      <c r="AA9" s="507">
        <f>0.690598977669993*AA4</f>
        <v>3452115.0652524135</v>
      </c>
      <c r="AB9" s="507">
        <v>3482077.8288504859</v>
      </c>
      <c r="AC9" s="507">
        <v>3531063</v>
      </c>
      <c r="AD9" s="507">
        <v>3478752</v>
      </c>
      <c r="AE9" s="507">
        <v>3504412</v>
      </c>
      <c r="AF9" s="507">
        <v>3552101</v>
      </c>
      <c r="AG9" s="507">
        <v>3581212</v>
      </c>
      <c r="AH9" s="507">
        <v>3509982</v>
      </c>
      <c r="AI9" s="507">
        <v>3510723</v>
      </c>
      <c r="AJ9" s="507">
        <v>3689718</v>
      </c>
      <c r="AK9" s="673">
        <v>3601317</v>
      </c>
      <c r="AL9" s="673">
        <v>3571635</v>
      </c>
      <c r="AM9" s="673">
        <v>3601317</v>
      </c>
      <c r="AN9" s="673" t="e">
        <f>+GETPIVOTDATA("Sum of Total",#REF!,"Região","Urbano")</f>
        <v>#REF!</v>
      </c>
    </row>
    <row r="10" spans="2:45" s="198" customFormat="1" x14ac:dyDescent="0.25">
      <c r="B10" s="533" t="s">
        <v>4</v>
      </c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507"/>
      <c r="Y10" s="507"/>
      <c r="Z10" s="507"/>
      <c r="AA10" s="507">
        <v>1546610.9347475865</v>
      </c>
      <c r="AB10" s="507">
        <v>1546976.1711495141</v>
      </c>
      <c r="AC10" s="507">
        <v>1538284</v>
      </c>
      <c r="AD10" s="507">
        <v>1637989</v>
      </c>
      <c r="AE10" s="507">
        <v>1657471</v>
      </c>
      <c r="AF10" s="507">
        <v>1684876</v>
      </c>
      <c r="AG10" s="507">
        <v>1696474</v>
      </c>
      <c r="AH10" s="507">
        <v>1664240</v>
      </c>
      <c r="AI10" s="507">
        <v>1676784</v>
      </c>
      <c r="AJ10" s="507">
        <v>1735721</v>
      </c>
      <c r="AK10" s="673">
        <v>1778942</v>
      </c>
      <c r="AL10" s="673">
        <v>1754461</v>
      </c>
      <c r="AM10" s="673">
        <v>1778942</v>
      </c>
      <c r="AN10" s="673" t="e">
        <f>+GETPIVOTDATA("Sum of Total",#REF!,"Região","Rural")</f>
        <v>#REF!</v>
      </c>
    </row>
    <row r="11" spans="2:45" s="243" customFormat="1" x14ac:dyDescent="0.25">
      <c r="B11" s="484" t="s">
        <v>378</v>
      </c>
      <c r="C11" s="485"/>
      <c r="D11" s="485"/>
      <c r="E11" s="485"/>
      <c r="F11" s="485"/>
      <c r="G11" s="485">
        <f>+G17+G18</f>
        <v>20</v>
      </c>
      <c r="H11" s="485">
        <f t="shared" ref="H11:N11" si="3">+H17+H18</f>
        <v>428</v>
      </c>
      <c r="I11" s="485">
        <f t="shared" si="3"/>
        <v>44693</v>
      </c>
      <c r="J11" s="485">
        <f t="shared" si="3"/>
        <v>78136</v>
      </c>
      <c r="K11" s="485">
        <f t="shared" si="3"/>
        <v>2593352</v>
      </c>
      <c r="L11" s="485">
        <f t="shared" si="3"/>
        <v>3197507</v>
      </c>
      <c r="M11" s="485">
        <f t="shared" si="3"/>
        <v>4059612</v>
      </c>
      <c r="N11" s="485">
        <f t="shared" si="3"/>
        <v>5870522</v>
      </c>
      <c r="O11" s="486">
        <f>+O17+O18+O19</f>
        <v>6418416</v>
      </c>
      <c r="P11" s="485">
        <f>+P17+P18+P19</f>
        <v>7012156</v>
      </c>
      <c r="Q11" s="485">
        <f>SUM(Q17:Q19)</f>
        <v>6344155</v>
      </c>
      <c r="R11" s="485">
        <f>SUM(R17:R19)</f>
        <v>6640715</v>
      </c>
      <c r="S11" s="485">
        <f>SUM(S17:S19)</f>
        <v>7229224</v>
      </c>
      <c r="T11" s="485">
        <f>SUM(T17:T19)</f>
        <v>6363029</v>
      </c>
      <c r="U11" s="485">
        <v>7699593</v>
      </c>
      <c r="V11" s="485">
        <v>7985879</v>
      </c>
      <c r="W11" s="485">
        <v>8303940</v>
      </c>
      <c r="X11" s="485">
        <v>8490459</v>
      </c>
      <c r="Y11" s="485">
        <v>8811852</v>
      </c>
      <c r="Z11" s="485">
        <f t="shared" ref="Z11:AE11" si="4">SUM(Z17:Z19)</f>
        <v>9007267</v>
      </c>
      <c r="AA11" s="485">
        <f t="shared" si="4"/>
        <v>9275856</v>
      </c>
      <c r="AB11" s="485">
        <f t="shared" si="4"/>
        <v>9700704</v>
      </c>
      <c r="AC11" s="485">
        <f t="shared" si="4"/>
        <v>10126918</v>
      </c>
      <c r="AD11" s="485">
        <f t="shared" si="4"/>
        <v>10833801</v>
      </c>
      <c r="AE11" s="485">
        <f t="shared" si="4"/>
        <v>11026100</v>
      </c>
      <c r="AF11" s="485">
        <f>SUM(AF17:AF19)</f>
        <v>11993786</v>
      </c>
      <c r="AG11" s="485">
        <f>SUM(AG17:AG19)</f>
        <v>13264543</v>
      </c>
      <c r="AH11" s="485">
        <v>11464291.492695758</v>
      </c>
      <c r="AI11" s="485">
        <v>11819798.517855581</v>
      </c>
      <c r="AJ11" s="485">
        <f>SUM(AJ12:AJ14)</f>
        <v>10391140.296648562</v>
      </c>
      <c r="AK11" s="677">
        <v>13446650.482433727</v>
      </c>
      <c r="AL11" s="677">
        <v>11923018.417784695</v>
      </c>
      <c r="AM11" s="677">
        <v>13446650.482433727</v>
      </c>
      <c r="AN11" s="677" t="e">
        <f>SUM(AN12:AN14)</f>
        <v>#REF!</v>
      </c>
    </row>
    <row r="12" spans="2:45" s="243" customFormat="1" ht="17.25" customHeight="1" x14ac:dyDescent="0.25">
      <c r="B12" s="526" t="s">
        <v>112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>
        <v>3610989.1215950008</v>
      </c>
      <c r="AB12" s="304">
        <v>3776377.7936842823</v>
      </c>
      <c r="AC12" s="304">
        <v>3942298.2346087093</v>
      </c>
      <c r="AD12" s="304">
        <v>4217480.0424375972</v>
      </c>
      <c r="AE12" s="304">
        <v>4292339.9364563916</v>
      </c>
      <c r="AF12" s="304">
        <v>4669049.4950264879</v>
      </c>
      <c r="AG12" s="304">
        <v>5163741.2736818166</v>
      </c>
      <c r="AH12" s="304">
        <v>4506453.8990223221</v>
      </c>
      <c r="AI12" s="304">
        <v>4721361.7497282811</v>
      </c>
      <c r="AJ12" s="304">
        <v>4223006.3114499627</v>
      </c>
      <c r="AK12" s="674">
        <v>5994924.2072692076</v>
      </c>
      <c r="AL12" s="674">
        <v>4975224.4740227219</v>
      </c>
      <c r="AM12" s="674">
        <v>5994924.2072692076</v>
      </c>
      <c r="AN12" s="674" t="e">
        <f>+GETPIVOTDATA("Clientes Mulheres",#REF!)</f>
        <v>#REF!</v>
      </c>
    </row>
    <row r="13" spans="2:45" s="243" customFormat="1" ht="16.5" customHeight="1" x14ac:dyDescent="0.25">
      <c r="B13" s="526" t="s">
        <v>111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>
        <v>5631208.8196733398</v>
      </c>
      <c r="AB13" s="304">
        <v>5889126.5584373502</v>
      </c>
      <c r="AC13" s="304">
        <v>6147873.5717446133</v>
      </c>
      <c r="AD13" s="304">
        <v>6577009.7920651045</v>
      </c>
      <c r="AE13" s="304">
        <v>6693751.1283702776</v>
      </c>
      <c r="AF13" s="304">
        <v>7281216.2569658943</v>
      </c>
      <c r="AG13" s="304">
        <v>8052670.4522511195</v>
      </c>
      <c r="AH13" s="304">
        <v>6918132.0571828447</v>
      </c>
      <c r="AI13" s="304">
        <v>7075215.8314293018</v>
      </c>
      <c r="AJ13" s="304">
        <v>6149379.0051528011</v>
      </c>
      <c r="AK13" s="674">
        <v>7437746.3974593254</v>
      </c>
      <c r="AL13" s="674">
        <v>6929130.0305216527</v>
      </c>
      <c r="AM13" s="674">
        <v>7437746.3974593254</v>
      </c>
      <c r="AN13" s="674" t="e">
        <f>+GETPIVOTDATA("Clientes Homens",#REF!)</f>
        <v>#REF!</v>
      </c>
    </row>
    <row r="14" spans="2:45" s="243" customFormat="1" ht="15.75" customHeight="1" x14ac:dyDescent="0.25">
      <c r="B14" s="526" t="s">
        <v>82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>
        <v>33658.058731659934</v>
      </c>
      <c r="AB14" s="304">
        <v>35199.647878368152</v>
      </c>
      <c r="AC14" s="304">
        <v>36746.193646678454</v>
      </c>
      <c r="AD14" s="304">
        <v>39311.16549729924</v>
      </c>
      <c r="AE14" s="304">
        <v>40008.935173331243</v>
      </c>
      <c r="AF14" s="304">
        <v>43520.248007618997</v>
      </c>
      <c r="AG14" s="304">
        <v>48131.274067064936</v>
      </c>
      <c r="AH14" s="304">
        <v>39705.536490591767</v>
      </c>
      <c r="AI14" s="304">
        <v>23220.936697997648</v>
      </c>
      <c r="AJ14" s="304">
        <v>18754.980045799239</v>
      </c>
      <c r="AK14" s="674">
        <v>13979.877705193849</v>
      </c>
      <c r="AL14" s="674">
        <v>18663.913240321068</v>
      </c>
      <c r="AM14" s="674">
        <v>13979.877705193849</v>
      </c>
      <c r="AN14" s="674" t="e">
        <f>+GETPIVOTDATA("Clientes Outros",#REF!)</f>
        <v>#REF!</v>
      </c>
    </row>
    <row r="15" spans="2:45" s="198" customFormat="1" ht="15.75" customHeight="1" x14ac:dyDescent="0.25">
      <c r="B15" s="535" t="s">
        <v>3</v>
      </c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506"/>
      <c r="T15" s="506"/>
      <c r="U15" s="506"/>
      <c r="V15" s="506"/>
      <c r="W15" s="506"/>
      <c r="X15" s="507"/>
      <c r="Y15" s="507"/>
      <c r="Z15" s="507"/>
      <c r="AA15" s="507">
        <v>5928300.8192573227</v>
      </c>
      <c r="AB15" s="507">
        <v>6177556.4503432596</v>
      </c>
      <c r="AC15" s="507">
        <v>6446714.4057447063</v>
      </c>
      <c r="AD15" s="507">
        <v>6828364.8833200969</v>
      </c>
      <c r="AE15" s="507">
        <v>6841262.2696365416</v>
      </c>
      <c r="AF15" s="507">
        <v>7494781.4295319468</v>
      </c>
      <c r="AG15" s="507">
        <v>8064012.4137224602</v>
      </c>
      <c r="AH15" s="304">
        <v>6900106.0281707663</v>
      </c>
      <c r="AI15" s="304">
        <v>7110242.0407611458</v>
      </c>
      <c r="AJ15" s="304">
        <v>6365985.673085467</v>
      </c>
      <c r="AK15" s="674">
        <v>6111538.9323570896</v>
      </c>
      <c r="AL15" s="674">
        <v>5526072.6672509061</v>
      </c>
      <c r="AM15" s="674">
        <v>6111538.9323570896</v>
      </c>
      <c r="AN15" s="674" t="e">
        <f>+GETPIVOTDATA("Sum of Total",#REF!,"Região","Urbano")</f>
        <v>#REF!</v>
      </c>
    </row>
    <row r="16" spans="2:45" s="198" customFormat="1" ht="18" customHeight="1" x14ac:dyDescent="0.25">
      <c r="B16" s="535" t="s">
        <v>4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507"/>
      <c r="Y16" s="507"/>
      <c r="Z16" s="507"/>
      <c r="AA16" s="507">
        <v>3347555.1807426773</v>
      </c>
      <c r="AB16" s="507">
        <v>3523147.5496567404</v>
      </c>
      <c r="AC16" s="507">
        <v>3680203.5942552937</v>
      </c>
      <c r="AD16" s="507">
        <v>4005436.1166799031</v>
      </c>
      <c r="AE16" s="507">
        <v>4184837.7303634584</v>
      </c>
      <c r="AF16" s="507">
        <f>+AF11-AF15</f>
        <v>4499004.5704680532</v>
      </c>
      <c r="AG16" s="507">
        <v>5200530.5862775398</v>
      </c>
      <c r="AH16" s="304">
        <v>4564185.4645249909</v>
      </c>
      <c r="AI16" s="304">
        <v>4709556.477094437</v>
      </c>
      <c r="AJ16" s="304">
        <v>4025154.6235630955</v>
      </c>
      <c r="AK16" s="674">
        <v>7335111.5500766402</v>
      </c>
      <c r="AL16" s="674">
        <v>6396945.7505337875</v>
      </c>
      <c r="AM16" s="674">
        <v>7335111.5500766402</v>
      </c>
      <c r="AN16" s="674" t="e">
        <f>+GETPIVOTDATA("Sum of Total",#REF!,"Região","Rural")</f>
        <v>#REF!</v>
      </c>
    </row>
    <row r="17" spans="1:40" s="243" customFormat="1" x14ac:dyDescent="0.25">
      <c r="B17" s="240" t="s">
        <v>377</v>
      </c>
      <c r="C17" s="221"/>
      <c r="D17" s="221"/>
      <c r="E17" s="221"/>
      <c r="F17" s="221"/>
      <c r="G17" s="221">
        <v>20</v>
      </c>
      <c r="H17" s="221">
        <v>428</v>
      </c>
      <c r="I17" s="221">
        <v>44693</v>
      </c>
      <c r="J17" s="221">
        <v>78136</v>
      </c>
      <c r="K17" s="221">
        <v>2194379</v>
      </c>
      <c r="L17" s="221">
        <v>2535270</v>
      </c>
      <c r="M17" s="221">
        <v>2600715</v>
      </c>
      <c r="N17" s="221">
        <v>2724589</v>
      </c>
      <c r="O17" s="221">
        <v>2692366</v>
      </c>
      <c r="P17" s="221">
        <v>2700130</v>
      </c>
      <c r="Q17" s="221">
        <v>2721403</v>
      </c>
      <c r="R17" s="221">
        <v>2714770</v>
      </c>
      <c r="S17" s="309">
        <v>2718426</v>
      </c>
      <c r="T17" s="221">
        <v>2721960</v>
      </c>
      <c r="U17" s="221">
        <v>2724592</v>
      </c>
      <c r="V17" s="221">
        <v>2726550</v>
      </c>
      <c r="W17" s="221">
        <v>2728507</v>
      </c>
      <c r="X17" s="221">
        <v>2731090</v>
      </c>
      <c r="Y17" s="221">
        <v>2735685</v>
      </c>
      <c r="Z17" s="221">
        <v>2741307</v>
      </c>
      <c r="AA17" s="221">
        <v>2743936</v>
      </c>
      <c r="AB17" s="221">
        <v>2746882</v>
      </c>
      <c r="AC17" s="221">
        <v>2752899</v>
      </c>
      <c r="AD17" s="221">
        <v>2758758</v>
      </c>
      <c r="AE17" s="221">
        <v>2763950</v>
      </c>
      <c r="AF17" s="221">
        <v>2767087</v>
      </c>
      <c r="AG17" s="221">
        <v>2769920</v>
      </c>
      <c r="AH17" s="221"/>
      <c r="AI17" s="221"/>
      <c r="AJ17" s="221"/>
      <c r="AK17" s="674"/>
      <c r="AL17" s="674"/>
      <c r="AM17" s="674"/>
      <c r="AN17" s="674"/>
    </row>
    <row r="18" spans="1:40" s="243" customFormat="1" x14ac:dyDescent="0.25">
      <c r="B18" s="240" t="s">
        <v>376</v>
      </c>
      <c r="C18" s="221"/>
      <c r="D18" s="221"/>
      <c r="E18" s="221"/>
      <c r="F18" s="221"/>
      <c r="G18" s="221"/>
      <c r="H18" s="221"/>
      <c r="I18" s="221"/>
      <c r="J18" s="221"/>
      <c r="K18" s="221">
        <v>398973</v>
      </c>
      <c r="L18" s="221">
        <v>662237</v>
      </c>
      <c r="M18" s="221">
        <v>1458897</v>
      </c>
      <c r="N18" s="221">
        <v>3145933</v>
      </c>
      <c r="O18" s="221">
        <v>3706046</v>
      </c>
      <c r="P18" s="221">
        <v>4287131</v>
      </c>
      <c r="Q18" s="221">
        <v>3612647</v>
      </c>
      <c r="R18" s="221">
        <v>3916103</v>
      </c>
      <c r="S18" s="309">
        <v>4473091</v>
      </c>
      <c r="T18" s="221">
        <v>3597000</v>
      </c>
      <c r="U18" s="221">
        <v>4861613</v>
      </c>
      <c r="V18" s="221">
        <v>5138091</v>
      </c>
      <c r="W18" s="221">
        <v>5454195</v>
      </c>
      <c r="X18" s="221">
        <v>5544059</v>
      </c>
      <c r="Y18" s="221">
        <v>5862210</v>
      </c>
      <c r="Z18" s="221">
        <v>5954144</v>
      </c>
      <c r="AA18" s="221">
        <v>6099622</v>
      </c>
      <c r="AB18" s="221">
        <v>6209157</v>
      </c>
      <c r="AC18" s="221">
        <v>6380973</v>
      </c>
      <c r="AD18" s="221">
        <v>6837364</v>
      </c>
      <c r="AE18" s="221">
        <v>7319683</v>
      </c>
      <c r="AF18" s="221">
        <v>7689091</v>
      </c>
      <c r="AG18" s="221">
        <v>8467256</v>
      </c>
      <c r="AH18" s="221"/>
      <c r="AI18" s="221"/>
      <c r="AJ18" s="221"/>
      <c r="AK18" s="674"/>
      <c r="AL18" s="674"/>
      <c r="AM18" s="674"/>
      <c r="AN18" s="674"/>
    </row>
    <row r="19" spans="1:40" s="243" customFormat="1" x14ac:dyDescent="0.25">
      <c r="B19" s="240" t="s">
        <v>382</v>
      </c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>
        <v>20004</v>
      </c>
      <c r="P19" s="221">
        <v>24895</v>
      </c>
      <c r="Q19" s="221">
        <v>10105</v>
      </c>
      <c r="R19" s="221">
        <v>9842</v>
      </c>
      <c r="S19" s="221">
        <v>37707</v>
      </c>
      <c r="T19" s="221">
        <v>44069</v>
      </c>
      <c r="U19" s="221">
        <v>120005</v>
      </c>
      <c r="V19" s="221">
        <v>121238</v>
      </c>
      <c r="W19" s="221">
        <v>121238</v>
      </c>
      <c r="X19" s="221">
        <v>218885</v>
      </c>
      <c r="Y19" s="221">
        <v>213957</v>
      </c>
      <c r="Z19" s="221">
        <v>311816</v>
      </c>
      <c r="AA19" s="221">
        <v>432298</v>
      </c>
      <c r="AB19" s="221">
        <v>744665</v>
      </c>
      <c r="AC19" s="221">
        <v>993046</v>
      </c>
      <c r="AD19" s="221">
        <v>1237679</v>
      </c>
      <c r="AE19" s="221">
        <v>942467</v>
      </c>
      <c r="AF19" s="221">
        <v>1537608</v>
      </c>
      <c r="AG19" s="221">
        <v>2027367</v>
      </c>
      <c r="AH19" s="221"/>
      <c r="AI19" s="221"/>
      <c r="AJ19" s="221"/>
      <c r="AK19" s="674"/>
      <c r="AL19" s="674"/>
      <c r="AM19" s="674"/>
      <c r="AN19" s="674"/>
    </row>
    <row r="20" spans="1:40" x14ac:dyDescent="0.25">
      <c r="B20" s="484" t="s">
        <v>86</v>
      </c>
      <c r="C20" s="487">
        <v>730806</v>
      </c>
      <c r="D20" s="487">
        <v>934835</v>
      </c>
      <c r="E20" s="487">
        <v>1072071</v>
      </c>
      <c r="F20" s="487">
        <v>1291894</v>
      </c>
      <c r="G20" s="487">
        <v>1506512</v>
      </c>
      <c r="H20" s="487">
        <v>2235572</v>
      </c>
      <c r="I20" s="487">
        <v>2553010</v>
      </c>
      <c r="J20" s="488">
        <v>2789606</v>
      </c>
      <c r="K20" s="488">
        <v>3185729</v>
      </c>
      <c r="L20" s="488">
        <v>3414311</v>
      </c>
      <c r="M20" s="488">
        <v>3001879</v>
      </c>
      <c r="N20" s="488">
        <v>3455590</v>
      </c>
      <c r="O20" s="488">
        <v>3394948</v>
      </c>
      <c r="P20" s="488">
        <v>3526012</v>
      </c>
      <c r="Q20" s="488">
        <f>SUM(Q22:Q24)</f>
        <v>3220182</v>
      </c>
      <c r="R20" s="488">
        <v>3275015</v>
      </c>
      <c r="S20" s="488">
        <v>3370709</v>
      </c>
      <c r="T20" s="488">
        <v>3282121</v>
      </c>
      <c r="U20" s="488">
        <v>3354322</v>
      </c>
      <c r="V20" s="488">
        <v>3332349</v>
      </c>
      <c r="W20" s="488">
        <v>2949870</v>
      </c>
      <c r="X20" s="488">
        <v>2995200</v>
      </c>
      <c r="Y20" s="488">
        <v>2900830</v>
      </c>
      <c r="Z20" s="488">
        <f>SUM(Z22:Z24)</f>
        <v>2925721</v>
      </c>
      <c r="AA20" s="488">
        <f>SUM(AA22:AA24)</f>
        <v>3172213.2623652741</v>
      </c>
      <c r="AB20" s="488">
        <f>SUM(AB22:AB24)</f>
        <v>3342492</v>
      </c>
      <c r="AC20" s="488">
        <f>SUM(AC22:AC24)</f>
        <v>3173759</v>
      </c>
      <c r="AD20" s="488">
        <f>SUM(AD22:AD24)</f>
        <v>3194149.8108658381</v>
      </c>
      <c r="AE20" s="488">
        <v>3286911</v>
      </c>
      <c r="AF20" s="488">
        <f>SUM(AF22:AF24)</f>
        <v>3257877</v>
      </c>
      <c r="AG20" s="488">
        <f>SUM(AG22:AG24)</f>
        <v>3309923</v>
      </c>
      <c r="AH20" s="488">
        <v>3307804</v>
      </c>
      <c r="AI20" s="488">
        <v>3285939</v>
      </c>
      <c r="AJ20" s="488">
        <f>SUM(AJ25:AJ27)</f>
        <v>3273934</v>
      </c>
      <c r="AK20" s="679">
        <v>3491541</v>
      </c>
      <c r="AL20" s="679">
        <v>3049494</v>
      </c>
      <c r="AM20" s="679">
        <v>3491541</v>
      </c>
      <c r="AN20" s="679" t="e">
        <f>+GETPIVOTDATA("Sum of Total",#REF!)</f>
        <v>#REF!</v>
      </c>
    </row>
    <row r="21" spans="1:40" x14ac:dyDescent="0.25">
      <c r="B21" s="484"/>
      <c r="C21" s="489"/>
      <c r="D21" s="489">
        <f t="shared" ref="D21:Q21" si="5">+D20/C20-1</f>
        <v>0.27918353160756748</v>
      </c>
      <c r="E21" s="489">
        <f t="shared" si="5"/>
        <v>0.1468023768900395</v>
      </c>
      <c r="F21" s="489">
        <f t="shared" si="5"/>
        <v>0.20504518823846563</v>
      </c>
      <c r="G21" s="489">
        <f t="shared" si="5"/>
        <v>0.1661266326803903</v>
      </c>
      <c r="H21" s="489">
        <f t="shared" si="5"/>
        <v>0.483939059230859</v>
      </c>
      <c r="I21" s="489">
        <f t="shared" si="5"/>
        <v>0.1419940847353609</v>
      </c>
      <c r="J21" s="489">
        <f t="shared" si="5"/>
        <v>9.2673354197594149E-2</v>
      </c>
      <c r="K21" s="489">
        <f t="shared" si="5"/>
        <v>0.14199962288581247</v>
      </c>
      <c r="L21" s="489">
        <f t="shared" si="5"/>
        <v>7.1751865899453371E-2</v>
      </c>
      <c r="M21" s="489">
        <f t="shared" si="5"/>
        <v>-0.12079508867235589</v>
      </c>
      <c r="N21" s="489">
        <f t="shared" si="5"/>
        <v>0.15114233451781378</v>
      </c>
      <c r="O21" s="489">
        <f t="shared" si="5"/>
        <v>-1.7548956907503466E-2</v>
      </c>
      <c r="P21" s="489">
        <f t="shared" si="5"/>
        <v>3.8605598671908936E-2</v>
      </c>
      <c r="Q21" s="489">
        <f t="shared" si="5"/>
        <v>-8.673538263624736E-2</v>
      </c>
      <c r="R21" s="489">
        <f>+R20/N20-1</f>
        <v>-5.2255909989321614E-2</v>
      </c>
      <c r="S21" s="489">
        <f t="shared" ref="S21:Y21" si="6">+S20/R20-1</f>
        <v>2.9219408155382487E-2</v>
      </c>
      <c r="T21" s="489">
        <f t="shared" si="6"/>
        <v>-2.6281711058415258E-2</v>
      </c>
      <c r="U21" s="489">
        <f t="shared" si="6"/>
        <v>2.1998274896019909E-2</v>
      </c>
      <c r="V21" s="489">
        <f t="shared" si="6"/>
        <v>-6.5506531573296112E-3</v>
      </c>
      <c r="W21" s="489">
        <f t="shared" si="6"/>
        <v>-0.11477759382345609</v>
      </c>
      <c r="X21" s="489">
        <f t="shared" si="6"/>
        <v>1.5366778875001375E-2</v>
      </c>
      <c r="Y21" s="489">
        <f t="shared" si="6"/>
        <v>-3.1507077991453025E-2</v>
      </c>
      <c r="Z21" s="489">
        <f t="shared" ref="Z21:AG21" si="7">+Z20/Y20-1</f>
        <v>8.5806476077536775E-3</v>
      </c>
      <c r="AA21" s="489">
        <f t="shared" si="7"/>
        <v>8.4250091640752478E-2</v>
      </c>
      <c r="AB21" s="489">
        <f t="shared" si="7"/>
        <v>5.3678212513291745E-2</v>
      </c>
      <c r="AC21" s="489">
        <f t="shared" si="7"/>
        <v>-5.0481197860757776E-2</v>
      </c>
      <c r="AD21" s="489">
        <f t="shared" si="7"/>
        <v>6.4248138771212382E-3</v>
      </c>
      <c r="AE21" s="489">
        <f t="shared" si="7"/>
        <v>2.9040963832882127E-2</v>
      </c>
      <c r="AF21" s="489">
        <f t="shared" si="7"/>
        <v>-8.8332175711480776E-3</v>
      </c>
      <c r="AG21" s="489">
        <f t="shared" si="7"/>
        <v>1.5975434308907355E-2</v>
      </c>
      <c r="AH21" s="489">
        <v>-6.4019616166299809E-4</v>
      </c>
      <c r="AI21" s="489">
        <v>-6.6101256301763778E-3</v>
      </c>
      <c r="AJ21" s="489">
        <f>+AJ20/AH20-1</f>
        <v>-1.0239421682784133E-2</v>
      </c>
      <c r="AK21" s="680">
        <v>6.2570242478633853E-2</v>
      </c>
      <c r="AL21" s="680">
        <v>-6.8553611648860313E-2</v>
      </c>
      <c r="AM21" s="680">
        <f>+AM20/AL20-1</f>
        <v>0.14495749130839419</v>
      </c>
      <c r="AN21" s="680" t="e">
        <f>+AN20/AM20-1</f>
        <v>#REF!</v>
      </c>
    </row>
    <row r="22" spans="1:40" x14ac:dyDescent="0.25">
      <c r="B22" s="536" t="s">
        <v>372</v>
      </c>
      <c r="C22" s="221"/>
      <c r="D22" s="221">
        <v>888209</v>
      </c>
      <c r="E22" s="221">
        <v>1021763</v>
      </c>
      <c r="F22" s="221">
        <v>1237197</v>
      </c>
      <c r="G22" s="221">
        <v>1440909</v>
      </c>
      <c r="H22" s="221">
        <v>2113607</v>
      </c>
      <c r="I22" s="221">
        <v>2437613</v>
      </c>
      <c r="J22" s="221">
        <v>2680573</v>
      </c>
      <c r="K22" s="221">
        <v>3070729</v>
      </c>
      <c r="L22" s="221">
        <v>3295119</v>
      </c>
      <c r="M22" s="221">
        <v>2845082</v>
      </c>
      <c r="N22" s="221">
        <v>3155049</v>
      </c>
      <c r="O22" s="221">
        <v>3155567</v>
      </c>
      <c r="P22" s="221">
        <v>3270509</v>
      </c>
      <c r="Q22" s="221">
        <v>2092611</v>
      </c>
      <c r="R22" s="221">
        <v>3078625</v>
      </c>
      <c r="S22" s="221">
        <v>3184908</v>
      </c>
      <c r="T22" s="221">
        <v>3126019</v>
      </c>
      <c r="U22" s="221">
        <v>3163979</v>
      </c>
      <c r="V22" s="221">
        <v>3160026</v>
      </c>
      <c r="W22" s="221">
        <v>2775219</v>
      </c>
      <c r="X22" s="221">
        <v>2819637</v>
      </c>
      <c r="Y22" s="221">
        <v>2590079</v>
      </c>
      <c r="Z22" s="221">
        <v>2706176</v>
      </c>
      <c r="AA22" s="221">
        <v>2916181</v>
      </c>
      <c r="AB22" s="221">
        <v>3059045</v>
      </c>
      <c r="AC22" s="221">
        <v>2885041</v>
      </c>
      <c r="AD22" s="221">
        <v>2907778</v>
      </c>
      <c r="AE22" s="221">
        <v>2967248</v>
      </c>
      <c r="AF22" s="221">
        <v>2870434</v>
      </c>
      <c r="AG22" s="221">
        <v>2923638</v>
      </c>
      <c r="AH22" s="221"/>
      <c r="AI22" s="221"/>
      <c r="AJ22" s="221"/>
      <c r="AK22" s="674"/>
      <c r="AL22" s="674"/>
      <c r="AM22" s="674"/>
      <c r="AN22" s="674" t="e">
        <f>+GETPIVOTDATA("Cartões débito",#REF!)</f>
        <v>#REF!</v>
      </c>
    </row>
    <row r="23" spans="1:40" x14ac:dyDescent="0.25">
      <c r="B23" s="536" t="s">
        <v>373</v>
      </c>
      <c r="C23" s="221"/>
      <c r="D23" s="221">
        <v>46626</v>
      </c>
      <c r="E23" s="221">
        <v>50308</v>
      </c>
      <c r="F23" s="221">
        <v>54697</v>
      </c>
      <c r="G23" s="221">
        <v>65603</v>
      </c>
      <c r="H23" s="221">
        <v>94352</v>
      </c>
      <c r="I23" s="221">
        <v>97085</v>
      </c>
      <c r="J23" s="221">
        <v>93053</v>
      </c>
      <c r="K23" s="221">
        <v>95184</v>
      </c>
      <c r="L23" s="221">
        <v>97324</v>
      </c>
      <c r="M23" s="221">
        <v>135838</v>
      </c>
      <c r="N23" s="221">
        <v>244590</v>
      </c>
      <c r="O23" s="221">
        <v>208968</v>
      </c>
      <c r="P23" s="221">
        <v>207559</v>
      </c>
      <c r="Q23" s="221">
        <v>1025881</v>
      </c>
      <c r="R23" s="221">
        <v>141499</v>
      </c>
      <c r="S23" s="221">
        <v>116086</v>
      </c>
      <c r="T23" s="221">
        <v>109272</v>
      </c>
      <c r="U23" s="221">
        <v>140307</v>
      </c>
      <c r="V23" s="221">
        <v>119683</v>
      </c>
      <c r="W23" s="221">
        <v>119401</v>
      </c>
      <c r="X23" s="221">
        <v>122696</v>
      </c>
      <c r="Y23" s="221">
        <v>204939</v>
      </c>
      <c r="Z23" s="221">
        <v>120411</v>
      </c>
      <c r="AA23" s="221">
        <v>123909</v>
      </c>
      <c r="AB23" s="221">
        <v>131038</v>
      </c>
      <c r="AC23" s="221">
        <v>121339</v>
      </c>
      <c r="AD23" s="221">
        <v>124134</v>
      </c>
      <c r="AE23" s="221">
        <v>148163</v>
      </c>
      <c r="AF23" s="221">
        <v>155118</v>
      </c>
      <c r="AG23" s="221">
        <v>154964</v>
      </c>
      <c r="AH23" s="221"/>
      <c r="AI23" s="221"/>
      <c r="AJ23" s="221"/>
      <c r="AK23" s="674"/>
      <c r="AL23" s="674"/>
      <c r="AM23" s="674"/>
      <c r="AN23" s="674" t="e">
        <f>+GETPIVOTDATA("Cartões crédito",#REF!)</f>
        <v>#REF!</v>
      </c>
    </row>
    <row r="24" spans="1:40" x14ac:dyDescent="0.25">
      <c r="B24" s="536" t="s">
        <v>374</v>
      </c>
      <c r="C24" s="221"/>
      <c r="D24" s="221"/>
      <c r="E24" s="221"/>
      <c r="F24" s="221"/>
      <c r="G24" s="221">
        <v>6</v>
      </c>
      <c r="H24" s="221">
        <v>27613</v>
      </c>
      <c r="I24" s="221">
        <v>18312</v>
      </c>
      <c r="J24" s="221">
        <v>15980</v>
      </c>
      <c r="K24" s="221">
        <v>20419</v>
      </c>
      <c r="L24" s="221">
        <v>21868</v>
      </c>
      <c r="M24" s="221">
        <v>20959</v>
      </c>
      <c r="N24" s="221">
        <v>55951</v>
      </c>
      <c r="O24" s="221">
        <v>30413</v>
      </c>
      <c r="P24" s="221">
        <v>47944</v>
      </c>
      <c r="Q24" s="221">
        <v>101690</v>
      </c>
      <c r="R24" s="221">
        <v>54891</v>
      </c>
      <c r="S24" s="221">
        <v>69715</v>
      </c>
      <c r="T24" s="221">
        <v>46830</v>
      </c>
      <c r="U24" s="221">
        <v>50036</v>
      </c>
      <c r="V24" s="221">
        <v>52640</v>
      </c>
      <c r="W24" s="221">
        <v>55250</v>
      </c>
      <c r="X24" s="221">
        <v>52867</v>
      </c>
      <c r="Y24" s="221">
        <v>105812</v>
      </c>
      <c r="Z24" s="221">
        <v>99134</v>
      </c>
      <c r="AA24" s="221">
        <v>132123.2623652739</v>
      </c>
      <c r="AB24" s="221">
        <v>152409</v>
      </c>
      <c r="AC24" s="221">
        <v>167379</v>
      </c>
      <c r="AD24" s="221">
        <v>162237.81086583796</v>
      </c>
      <c r="AE24" s="221">
        <v>170462</v>
      </c>
      <c r="AF24" s="221">
        <v>232325</v>
      </c>
      <c r="AG24" s="221">
        <v>231321</v>
      </c>
      <c r="AH24" s="221"/>
      <c r="AI24" s="221"/>
      <c r="AJ24" s="221"/>
      <c r="AK24" s="674"/>
      <c r="AL24" s="674"/>
      <c r="AM24" s="674"/>
      <c r="AN24" s="674" t="e">
        <f>+GETPIVOTDATA("Cartões Pré-pagos",#REF!)</f>
        <v>#REF!</v>
      </c>
    </row>
    <row r="25" spans="1:40" s="243" customFormat="1" x14ac:dyDescent="0.25">
      <c r="A25" s="2"/>
      <c r="B25" s="526" t="s">
        <v>112</v>
      </c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>
        <v>1103771</v>
      </c>
      <c r="AB25" s="304">
        <v>1148794</v>
      </c>
      <c r="AC25" s="304">
        <v>1084500</v>
      </c>
      <c r="AD25" s="304">
        <v>1077153</v>
      </c>
      <c r="AE25" s="304">
        <v>1954472</v>
      </c>
      <c r="AF25" s="304">
        <v>1886431</v>
      </c>
      <c r="AG25" s="304">
        <v>1094450</v>
      </c>
      <c r="AH25" s="304">
        <v>1086998</v>
      </c>
      <c r="AI25" s="304">
        <v>1065153</v>
      </c>
      <c r="AJ25" s="304">
        <v>1060374</v>
      </c>
      <c r="AK25" s="674">
        <v>1133643</v>
      </c>
      <c r="AL25" s="674">
        <v>1019341</v>
      </c>
      <c r="AM25" s="674">
        <v>1133643</v>
      </c>
      <c r="AN25" s="674" t="e">
        <f>+GETPIVOTDATA("Cartões Mulheres",#REF!)</f>
        <v>#REF!</v>
      </c>
    </row>
    <row r="26" spans="1:40" s="243" customFormat="1" x14ac:dyDescent="0.25">
      <c r="B26" s="526" t="s">
        <v>111</v>
      </c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>
        <v>1924200</v>
      </c>
      <c r="AB26" s="304">
        <v>2025558</v>
      </c>
      <c r="AC26" s="304">
        <v>1892238</v>
      </c>
      <c r="AD26" s="304">
        <v>1907212</v>
      </c>
      <c r="AE26" s="304">
        <v>1102283</v>
      </c>
      <c r="AF26" s="304">
        <v>1075934</v>
      </c>
      <c r="AG26" s="304">
        <v>1925818</v>
      </c>
      <c r="AH26" s="304">
        <v>1878761</v>
      </c>
      <c r="AI26" s="304">
        <v>1929803</v>
      </c>
      <c r="AJ26" s="304">
        <v>1913728</v>
      </c>
      <c r="AK26" s="674">
        <v>2021633</v>
      </c>
      <c r="AL26" s="674">
        <v>1804286</v>
      </c>
      <c r="AM26" s="674">
        <v>2021633</v>
      </c>
      <c r="AN26" s="674" t="e">
        <f>+GETPIVOTDATA("Cartões Homens",#REF!)</f>
        <v>#REF!</v>
      </c>
    </row>
    <row r="27" spans="1:40" s="243" customFormat="1" x14ac:dyDescent="0.25">
      <c r="B27" s="526" t="s">
        <v>82</v>
      </c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>
        <v>144242.2623652739</v>
      </c>
      <c r="AB27" s="304">
        <v>168140</v>
      </c>
      <c r="AC27" s="304">
        <v>197021</v>
      </c>
      <c r="AD27" s="304">
        <v>209784.81086583796</v>
      </c>
      <c r="AE27" s="304">
        <v>230156</v>
      </c>
      <c r="AF27" s="304">
        <v>295512</v>
      </c>
      <c r="AG27" s="304">
        <v>289655</v>
      </c>
      <c r="AH27" s="304">
        <v>342045</v>
      </c>
      <c r="AI27" s="304">
        <v>290983</v>
      </c>
      <c r="AJ27" s="304">
        <v>299832</v>
      </c>
      <c r="AK27" s="674">
        <v>336265</v>
      </c>
      <c r="AL27" s="674">
        <v>225867</v>
      </c>
      <c r="AM27" s="674">
        <v>336265</v>
      </c>
      <c r="AN27" s="674" t="e">
        <f>+GETPIVOTDATA("Cartões Outros",#REF!)</f>
        <v>#REF!</v>
      </c>
    </row>
    <row r="28" spans="1:40" s="198" customFormat="1" x14ac:dyDescent="0.25">
      <c r="B28" s="535" t="s">
        <v>3</v>
      </c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506"/>
      <c r="T28" s="506"/>
      <c r="U28" s="506"/>
      <c r="V28" s="506"/>
      <c r="W28" s="506"/>
      <c r="X28" s="507"/>
      <c r="Y28" s="507"/>
      <c r="Z28" s="507"/>
      <c r="AA28" s="507">
        <v>2243666.2623652741</v>
      </c>
      <c r="AB28" s="507">
        <v>2362073</v>
      </c>
      <c r="AC28" s="507">
        <v>2238428</v>
      </c>
      <c r="AD28" s="507">
        <v>2237163.641770253</v>
      </c>
      <c r="AE28" s="507">
        <v>2197571</v>
      </c>
      <c r="AF28" s="507">
        <v>2150344</v>
      </c>
      <c r="AG28" s="507">
        <v>2196058</v>
      </c>
      <c r="AH28" s="507">
        <v>2317600</v>
      </c>
      <c r="AI28" s="507">
        <v>2306377</v>
      </c>
      <c r="AJ28" s="507">
        <v>2288182</v>
      </c>
      <c r="AK28" s="673">
        <v>2401843</v>
      </c>
      <c r="AL28" s="673">
        <v>2042616</v>
      </c>
      <c r="AM28" s="673">
        <v>2401843</v>
      </c>
      <c r="AN28" s="673" t="e">
        <f>+GETPIVOTDATA("Sum of Total",#REF!,"Região","Urbano")</f>
        <v>#REF!</v>
      </c>
    </row>
    <row r="29" spans="1:40" s="198" customFormat="1" x14ac:dyDescent="0.25">
      <c r="B29" s="535" t="s">
        <v>4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507"/>
      <c r="Y29" s="507"/>
      <c r="Z29" s="507"/>
      <c r="AA29" s="507">
        <v>928546.99999999953</v>
      </c>
      <c r="AB29" s="507">
        <v>980419</v>
      </c>
      <c r="AC29" s="507">
        <v>935331</v>
      </c>
      <c r="AD29" s="507">
        <v>956986.16909558512</v>
      </c>
      <c r="AE29" s="507">
        <v>1089340</v>
      </c>
      <c r="AF29" s="507">
        <v>1107533</v>
      </c>
      <c r="AG29" s="507">
        <v>1113865</v>
      </c>
      <c r="AH29" s="507">
        <v>990204</v>
      </c>
      <c r="AI29" s="507">
        <v>979562</v>
      </c>
      <c r="AJ29" s="507">
        <v>985752</v>
      </c>
      <c r="AK29" s="673">
        <v>1089698</v>
      </c>
      <c r="AL29" s="673">
        <v>1006878</v>
      </c>
      <c r="AM29" s="673">
        <v>1089698</v>
      </c>
      <c r="AN29" s="673" t="e">
        <f>+GETPIVOTDATA("Sum of Total",#REF!,"Região","Rural")</f>
        <v>#REF!</v>
      </c>
    </row>
    <row r="30" spans="1:40" x14ac:dyDescent="0.25">
      <c r="B30" s="536" t="s">
        <v>372</v>
      </c>
      <c r="C30" s="221"/>
      <c r="D30" s="221">
        <v>888209</v>
      </c>
      <c r="E30" s="221">
        <v>1021763</v>
      </c>
      <c r="F30" s="221">
        <v>1237197</v>
      </c>
      <c r="G30" s="221">
        <v>1440909</v>
      </c>
      <c r="H30" s="221">
        <v>2113607</v>
      </c>
      <c r="I30" s="221">
        <v>2437613</v>
      </c>
      <c r="J30" s="221">
        <v>2680573</v>
      </c>
      <c r="K30" s="221">
        <v>3070729</v>
      </c>
      <c r="L30" s="221">
        <v>3295119</v>
      </c>
      <c r="M30" s="221">
        <v>2845082</v>
      </c>
      <c r="N30" s="221">
        <v>3155049</v>
      </c>
      <c r="O30" s="221">
        <v>3155567</v>
      </c>
      <c r="P30" s="221">
        <v>3270509</v>
      </c>
      <c r="Q30" s="221">
        <v>2092611</v>
      </c>
      <c r="R30" s="221">
        <v>3078625</v>
      </c>
      <c r="S30" s="221">
        <v>3184908</v>
      </c>
      <c r="T30" s="221">
        <v>3126019</v>
      </c>
      <c r="U30" s="221">
        <v>3163979</v>
      </c>
      <c r="V30" s="221">
        <v>3160026</v>
      </c>
      <c r="W30" s="221">
        <v>2775219</v>
      </c>
      <c r="X30" s="221">
        <v>2819637</v>
      </c>
      <c r="Y30" s="221">
        <v>2590079</v>
      </c>
      <c r="Z30" s="221">
        <v>2706176</v>
      </c>
      <c r="AA30" s="221">
        <v>2916181</v>
      </c>
      <c r="AB30" s="221">
        <v>3059045</v>
      </c>
      <c r="AC30" s="221">
        <v>2885041</v>
      </c>
      <c r="AD30" s="221">
        <v>2907778</v>
      </c>
      <c r="AE30" s="221">
        <v>2967248</v>
      </c>
      <c r="AF30" s="221">
        <v>2870434</v>
      </c>
      <c r="AG30" s="221">
        <v>2923638</v>
      </c>
      <c r="AH30" s="221">
        <v>2928027</v>
      </c>
      <c r="AI30" s="221">
        <v>2883051</v>
      </c>
      <c r="AJ30" s="221">
        <v>2879021</v>
      </c>
      <c r="AK30" s="674">
        <v>3073387</v>
      </c>
      <c r="AL30" s="674">
        <v>2668230</v>
      </c>
      <c r="AM30" s="674">
        <v>3073387</v>
      </c>
      <c r="AN30" s="674" t="e">
        <f>+GETPIVOTDATA("Cartões débito",#REF!)</f>
        <v>#REF!</v>
      </c>
    </row>
    <row r="31" spans="1:40" x14ac:dyDescent="0.25">
      <c r="B31" s="536" t="s">
        <v>373</v>
      </c>
      <c r="C31" s="221"/>
      <c r="D31" s="221">
        <v>46626</v>
      </c>
      <c r="E31" s="221">
        <v>50308</v>
      </c>
      <c r="F31" s="221">
        <v>54697</v>
      </c>
      <c r="G31" s="221">
        <v>65603</v>
      </c>
      <c r="H31" s="221">
        <v>94352</v>
      </c>
      <c r="I31" s="221">
        <v>97085</v>
      </c>
      <c r="J31" s="221">
        <v>93053</v>
      </c>
      <c r="K31" s="221">
        <v>95184</v>
      </c>
      <c r="L31" s="221">
        <v>97324</v>
      </c>
      <c r="M31" s="221">
        <v>135838</v>
      </c>
      <c r="N31" s="221">
        <v>244590</v>
      </c>
      <c r="O31" s="221">
        <v>208968</v>
      </c>
      <c r="P31" s="221">
        <v>207559</v>
      </c>
      <c r="Q31" s="221">
        <v>1025881</v>
      </c>
      <c r="R31" s="221">
        <v>141499</v>
      </c>
      <c r="S31" s="221">
        <v>116086</v>
      </c>
      <c r="T31" s="221">
        <v>109272</v>
      </c>
      <c r="U31" s="221">
        <v>140307</v>
      </c>
      <c r="V31" s="221">
        <v>119683</v>
      </c>
      <c r="W31" s="221">
        <v>119401</v>
      </c>
      <c r="X31" s="221">
        <v>122696</v>
      </c>
      <c r="Y31" s="221">
        <v>204939</v>
      </c>
      <c r="Z31" s="221">
        <v>120411</v>
      </c>
      <c r="AA31" s="221">
        <v>123909</v>
      </c>
      <c r="AB31" s="221">
        <v>131038</v>
      </c>
      <c r="AC31" s="221">
        <v>121339</v>
      </c>
      <c r="AD31" s="221">
        <v>124134</v>
      </c>
      <c r="AE31" s="221">
        <v>148163</v>
      </c>
      <c r="AF31" s="221">
        <v>155118</v>
      </c>
      <c r="AG31" s="221">
        <v>154964</v>
      </c>
      <c r="AH31" s="221">
        <v>116178</v>
      </c>
      <c r="AI31" s="221">
        <v>123995</v>
      </c>
      <c r="AJ31" s="221">
        <v>107610</v>
      </c>
      <c r="AK31" s="674">
        <v>115524</v>
      </c>
      <c r="AL31" s="674">
        <v>117493</v>
      </c>
      <c r="AM31" s="674">
        <v>115524</v>
      </c>
      <c r="AN31" s="674" t="e">
        <f>+GETPIVOTDATA("Cartões crédito",#REF!)</f>
        <v>#REF!</v>
      </c>
    </row>
    <row r="32" spans="1:40" x14ac:dyDescent="0.25">
      <c r="B32" s="536" t="s">
        <v>374</v>
      </c>
      <c r="C32" s="221"/>
      <c r="D32" s="221"/>
      <c r="E32" s="221"/>
      <c r="F32" s="221"/>
      <c r="G32" s="221">
        <v>6</v>
      </c>
      <c r="H32" s="221">
        <v>27613</v>
      </c>
      <c r="I32" s="221">
        <v>18312</v>
      </c>
      <c r="J32" s="221">
        <v>15980</v>
      </c>
      <c r="K32" s="221">
        <v>20419</v>
      </c>
      <c r="L32" s="221">
        <v>21868</v>
      </c>
      <c r="M32" s="221">
        <v>20959</v>
      </c>
      <c r="N32" s="221">
        <v>55951</v>
      </c>
      <c r="O32" s="221">
        <v>30413</v>
      </c>
      <c r="P32" s="221">
        <v>47944</v>
      </c>
      <c r="Q32" s="221">
        <v>101690</v>
      </c>
      <c r="R32" s="221">
        <v>54891</v>
      </c>
      <c r="S32" s="221">
        <v>69715</v>
      </c>
      <c r="T32" s="221">
        <v>46830</v>
      </c>
      <c r="U32" s="221">
        <v>50036</v>
      </c>
      <c r="V32" s="221">
        <v>52640</v>
      </c>
      <c r="W32" s="221">
        <v>55250</v>
      </c>
      <c r="X32" s="221">
        <v>52867</v>
      </c>
      <c r="Y32" s="221">
        <v>105812</v>
      </c>
      <c r="Z32" s="221">
        <v>99134</v>
      </c>
      <c r="AA32" s="221">
        <v>132123.2623652739</v>
      </c>
      <c r="AB32" s="221">
        <v>152409</v>
      </c>
      <c r="AC32" s="221">
        <v>167379</v>
      </c>
      <c r="AD32" s="221">
        <v>162237.81086583796</v>
      </c>
      <c r="AE32" s="221">
        <v>170462</v>
      </c>
      <c r="AF32" s="221">
        <v>232325</v>
      </c>
      <c r="AG32" s="221">
        <v>231321</v>
      </c>
      <c r="AH32" s="221">
        <v>263599</v>
      </c>
      <c r="AI32" s="221">
        <v>278893</v>
      </c>
      <c r="AJ32" s="221">
        <v>287303</v>
      </c>
      <c r="AK32" s="674">
        <v>302630</v>
      </c>
      <c r="AL32" s="674">
        <v>263771</v>
      </c>
      <c r="AM32" s="674">
        <v>302630</v>
      </c>
      <c r="AN32" s="674" t="e">
        <f>+GETPIVOTDATA("Cartões Pré-pagos",#REF!)</f>
        <v>#REF!</v>
      </c>
    </row>
    <row r="33" spans="1:41" s="198" customFormat="1" x14ac:dyDescent="0.25">
      <c r="B33" s="490" t="s">
        <v>2</v>
      </c>
      <c r="C33" s="488">
        <f>+C34+C35</f>
        <v>218</v>
      </c>
      <c r="D33" s="488">
        <f t="shared" ref="D33:J33" si="8">+D34+D35</f>
        <v>228</v>
      </c>
      <c r="E33" s="488">
        <f t="shared" si="8"/>
        <v>274</v>
      </c>
      <c r="F33" s="488">
        <f>+F34+F35</f>
        <v>296</v>
      </c>
      <c r="G33" s="488">
        <f t="shared" si="8"/>
        <v>352</v>
      </c>
      <c r="H33" s="488">
        <f t="shared" si="8"/>
        <v>416</v>
      </c>
      <c r="I33" s="488">
        <f t="shared" si="8"/>
        <v>457</v>
      </c>
      <c r="J33" s="488">
        <f t="shared" si="8"/>
        <v>511</v>
      </c>
      <c r="K33" s="488">
        <v>520</v>
      </c>
      <c r="L33" s="488">
        <f>+L34+L35</f>
        <v>572</v>
      </c>
      <c r="M33" s="488">
        <v>614</v>
      </c>
      <c r="N33" s="488">
        <v>659</v>
      </c>
      <c r="O33" s="488">
        <v>646</v>
      </c>
      <c r="P33" s="488">
        <v>642</v>
      </c>
      <c r="Q33" s="488">
        <v>646</v>
      </c>
      <c r="R33" s="488">
        <v>659</v>
      </c>
      <c r="S33" s="488">
        <v>660</v>
      </c>
      <c r="T33" s="488">
        <v>660</v>
      </c>
      <c r="U33" s="488">
        <v>695</v>
      </c>
      <c r="V33" s="488">
        <v>695</v>
      </c>
      <c r="W33" s="488">
        <v>660</v>
      </c>
      <c r="X33" s="488">
        <v>683</v>
      </c>
      <c r="Y33" s="488">
        <v>679</v>
      </c>
      <c r="Z33" s="488">
        <f t="shared" ref="Z33:AE33" si="9">SUM(Z34:Z35)</f>
        <v>679</v>
      </c>
      <c r="AA33" s="488">
        <f t="shared" si="9"/>
        <v>679</v>
      </c>
      <c r="AB33" s="488">
        <f t="shared" si="9"/>
        <v>675</v>
      </c>
      <c r="AC33" s="488">
        <f t="shared" si="9"/>
        <v>684</v>
      </c>
      <c r="AD33" s="488">
        <f t="shared" si="9"/>
        <v>684</v>
      </c>
      <c r="AE33" s="488">
        <f t="shared" si="9"/>
        <v>673</v>
      </c>
      <c r="AF33" s="488">
        <f>SUM(AF34:AF35)</f>
        <v>674</v>
      </c>
      <c r="AG33" s="488">
        <f>SUM(AG34:AG35)</f>
        <v>757</v>
      </c>
      <c r="AH33" s="488">
        <v>754</v>
      </c>
      <c r="AI33" s="488">
        <v>742</v>
      </c>
      <c r="AJ33" s="488">
        <f>SUM(AJ34:AJ35)</f>
        <v>742</v>
      </c>
      <c r="AK33" s="488">
        <v>736</v>
      </c>
      <c r="AL33" s="488">
        <v>744</v>
      </c>
      <c r="AM33" s="488">
        <v>736</v>
      </c>
      <c r="AN33" s="488" t="e">
        <f>SUM(AN34:AN35)</f>
        <v>#REF!</v>
      </c>
    </row>
    <row r="34" spans="1:41" s="198" customFormat="1" x14ac:dyDescent="0.25">
      <c r="B34" s="535" t="s">
        <v>3</v>
      </c>
      <c r="C34" s="307">
        <v>178</v>
      </c>
      <c r="D34" s="307">
        <v>188</v>
      </c>
      <c r="E34" s="307">
        <v>226</v>
      </c>
      <c r="F34" s="307">
        <v>242</v>
      </c>
      <c r="G34" s="307">
        <v>266</v>
      </c>
      <c r="H34" s="307">
        <v>308</v>
      </c>
      <c r="I34" s="307">
        <v>341</v>
      </c>
      <c r="J34" s="307">
        <v>388</v>
      </c>
      <c r="K34" s="307">
        <v>394.83365949119371</v>
      </c>
      <c r="L34" s="307">
        <v>428</v>
      </c>
      <c r="M34" s="307">
        <v>459.42657342657338</v>
      </c>
      <c r="N34" s="307">
        <v>470</v>
      </c>
      <c r="O34" s="307">
        <v>460.72837632776935</v>
      </c>
      <c r="P34" s="307">
        <v>457.87556904400606</v>
      </c>
      <c r="Q34" s="307">
        <v>460.72837632776935</v>
      </c>
      <c r="R34" s="307">
        <v>482</v>
      </c>
      <c r="S34" s="506">
        <v>482.73141122913501</v>
      </c>
      <c r="T34" s="506">
        <v>482.73141122913501</v>
      </c>
      <c r="U34" s="506">
        <v>508.33080424886191</v>
      </c>
      <c r="V34" s="506">
        <v>508.33080424886191</v>
      </c>
      <c r="W34" s="506">
        <v>482.73141122913501</v>
      </c>
      <c r="X34" s="507">
        <v>469</v>
      </c>
      <c r="Y34" s="507">
        <v>459</v>
      </c>
      <c r="Z34" s="507">
        <v>459</v>
      </c>
      <c r="AA34" s="507">
        <v>450</v>
      </c>
      <c r="AB34" s="507">
        <v>450</v>
      </c>
      <c r="AC34" s="507">
        <v>456</v>
      </c>
      <c r="AD34" s="507">
        <v>451</v>
      </c>
      <c r="AE34" s="507">
        <v>440</v>
      </c>
      <c r="AF34" s="507">
        <v>445</v>
      </c>
      <c r="AG34" s="507">
        <v>409</v>
      </c>
      <c r="AH34" s="507">
        <v>489</v>
      </c>
      <c r="AI34" s="507">
        <v>488</v>
      </c>
      <c r="AJ34" s="507">
        <v>489</v>
      </c>
      <c r="AK34" s="507">
        <v>484</v>
      </c>
      <c r="AL34" s="507">
        <v>491</v>
      </c>
      <c r="AM34" s="507">
        <v>484</v>
      </c>
      <c r="AN34" s="507" t="e">
        <f>+GETPIVOTDATA("Total",#REF!,"Região","Urbano")</f>
        <v>#REF!</v>
      </c>
    </row>
    <row r="35" spans="1:41" s="198" customFormat="1" x14ac:dyDescent="0.25">
      <c r="B35" s="535" t="s">
        <v>4</v>
      </c>
      <c r="C35" s="307">
        <v>40</v>
      </c>
      <c r="D35" s="307">
        <v>40</v>
      </c>
      <c r="E35" s="307">
        <v>48</v>
      </c>
      <c r="F35" s="307">
        <v>54</v>
      </c>
      <c r="G35" s="307">
        <v>86</v>
      </c>
      <c r="H35" s="307">
        <v>108</v>
      </c>
      <c r="I35" s="307">
        <v>116</v>
      </c>
      <c r="J35" s="307">
        <v>123</v>
      </c>
      <c r="K35" s="307">
        <f>+K33-K34</f>
        <v>125.16634050880629</v>
      </c>
      <c r="L35" s="307">
        <v>144</v>
      </c>
      <c r="M35" s="307">
        <f>+M33-M34</f>
        <v>154.57342657342662</v>
      </c>
      <c r="N35" s="307">
        <v>189</v>
      </c>
      <c r="O35" s="307">
        <f>+O33-O34</f>
        <v>185.27162367223065</v>
      </c>
      <c r="P35" s="307">
        <f>+P33-P34</f>
        <v>184.12443095599394</v>
      </c>
      <c r="Q35" s="307">
        <f>+Q33-Q34</f>
        <v>185.27162367223065</v>
      </c>
      <c r="R35" s="307">
        <f>+R33-R34</f>
        <v>177</v>
      </c>
      <c r="S35" s="307">
        <f>+R33-R34</f>
        <v>177</v>
      </c>
      <c r="T35" s="307">
        <f>T33-T34</f>
        <v>177.26858877086499</v>
      </c>
      <c r="U35" s="307">
        <f>+U33-U34</f>
        <v>186.66919575113809</v>
      </c>
      <c r="V35" s="307">
        <f>+V33-V34</f>
        <v>186.66919575113809</v>
      </c>
      <c r="W35" s="307">
        <f>+W33-W34</f>
        <v>177.26858877086499</v>
      </c>
      <c r="X35" s="507">
        <f>+X33-X34</f>
        <v>214</v>
      </c>
      <c r="Y35" s="507">
        <f>+Y33-Y34</f>
        <v>220</v>
      </c>
      <c r="Z35" s="507">
        <v>220</v>
      </c>
      <c r="AA35" s="507">
        <v>229</v>
      </c>
      <c r="AB35" s="507">
        <v>225</v>
      </c>
      <c r="AC35" s="507">
        <v>228</v>
      </c>
      <c r="AD35" s="507">
        <v>233</v>
      </c>
      <c r="AE35" s="507">
        <v>233</v>
      </c>
      <c r="AF35" s="507">
        <v>229</v>
      </c>
      <c r="AG35" s="507">
        <v>348</v>
      </c>
      <c r="AH35" s="507">
        <v>265</v>
      </c>
      <c r="AI35" s="507">
        <v>254</v>
      </c>
      <c r="AJ35" s="507">
        <v>253</v>
      </c>
      <c r="AK35" s="507">
        <v>252</v>
      </c>
      <c r="AL35" s="507">
        <v>253</v>
      </c>
      <c r="AM35" s="507">
        <v>252</v>
      </c>
      <c r="AN35" s="507" t="e">
        <f>+GETPIVOTDATA("Total",#REF!,"Região","Rural")</f>
        <v>#REF!</v>
      </c>
    </row>
    <row r="36" spans="1:41" s="243" customFormat="1" x14ac:dyDescent="0.25">
      <c r="B36" s="537" t="s">
        <v>137</v>
      </c>
      <c r="C36" s="84">
        <f>+C34/$C$33</f>
        <v>0.8165137614678899</v>
      </c>
      <c r="D36" s="84">
        <f t="shared" ref="D36:R36" si="10">+D34/D$33</f>
        <v>0.82456140350877194</v>
      </c>
      <c r="E36" s="84">
        <f t="shared" si="10"/>
        <v>0.82481751824817517</v>
      </c>
      <c r="F36" s="84">
        <f t="shared" si="10"/>
        <v>0.81756756756756754</v>
      </c>
      <c r="G36" s="84">
        <f t="shared" si="10"/>
        <v>0.75568181818181823</v>
      </c>
      <c r="H36" s="84">
        <f t="shared" si="10"/>
        <v>0.74038461538461542</v>
      </c>
      <c r="I36" s="84">
        <f t="shared" si="10"/>
        <v>0.74617067833698025</v>
      </c>
      <c r="J36" s="84">
        <f t="shared" si="10"/>
        <v>0.75929549902152638</v>
      </c>
      <c r="K36" s="84">
        <f t="shared" si="10"/>
        <v>0.75929549902152638</v>
      </c>
      <c r="L36" s="84">
        <f t="shared" si="10"/>
        <v>0.74825174825174823</v>
      </c>
      <c r="M36" s="84">
        <f t="shared" si="10"/>
        <v>0.74825174825174823</v>
      </c>
      <c r="N36" s="84">
        <f t="shared" si="10"/>
        <v>0.71320182094081941</v>
      </c>
      <c r="O36" s="84">
        <f t="shared" si="10"/>
        <v>0.71320182094081941</v>
      </c>
      <c r="P36" s="84">
        <f t="shared" si="10"/>
        <v>0.71320182094081941</v>
      </c>
      <c r="Q36" s="306">
        <f t="shared" si="10"/>
        <v>0.71320182094081941</v>
      </c>
      <c r="R36" s="306">
        <f t="shared" si="10"/>
        <v>0.73141122913505308</v>
      </c>
      <c r="S36" s="84">
        <f>+R34/R$33</f>
        <v>0.73141122913505308</v>
      </c>
      <c r="T36" s="84">
        <f t="shared" ref="T36:AG36" si="11">+T34/T$33</f>
        <v>0.73141122913505308</v>
      </c>
      <c r="U36" s="84">
        <f t="shared" si="11"/>
        <v>0.73141122913505308</v>
      </c>
      <c r="V36" s="84">
        <f t="shared" si="11"/>
        <v>0.73141122913505308</v>
      </c>
      <c r="W36" s="84">
        <f t="shared" si="11"/>
        <v>0.73141122913505308</v>
      </c>
      <c r="X36" s="84">
        <f t="shared" si="11"/>
        <v>0.6866764275256223</v>
      </c>
      <c r="Y36" s="306">
        <f t="shared" si="11"/>
        <v>0.67599410898379975</v>
      </c>
      <c r="Z36" s="306">
        <f t="shared" si="11"/>
        <v>0.67599410898379975</v>
      </c>
      <c r="AA36" s="306">
        <f t="shared" si="11"/>
        <v>0.66273932253313694</v>
      </c>
      <c r="AB36" s="306">
        <f t="shared" si="11"/>
        <v>0.66666666666666663</v>
      </c>
      <c r="AC36" s="306">
        <f t="shared" si="11"/>
        <v>0.66666666666666663</v>
      </c>
      <c r="AD36" s="306">
        <f t="shared" si="11"/>
        <v>0.65935672514619881</v>
      </c>
      <c r="AE36" s="306">
        <f t="shared" si="11"/>
        <v>0.65378900445765231</v>
      </c>
      <c r="AF36" s="306">
        <f t="shared" si="11"/>
        <v>0.66023738872403559</v>
      </c>
      <c r="AG36" s="306">
        <f t="shared" si="11"/>
        <v>0.54029062087186264</v>
      </c>
      <c r="AH36" s="306">
        <v>0.64854111405835546</v>
      </c>
      <c r="AI36" s="306">
        <v>0.64854111405835546</v>
      </c>
      <c r="AJ36" s="306">
        <f>+AJ34/AJ$33</f>
        <v>0.65902964959568733</v>
      </c>
      <c r="AK36" s="681">
        <f>+AK34/AK$33</f>
        <v>0.65760869565217395</v>
      </c>
      <c r="AL36" s="681">
        <v>0.65902964959568733</v>
      </c>
      <c r="AM36" s="681">
        <v>0.65760869565217395</v>
      </c>
      <c r="AN36" s="681" t="e">
        <f>+AN34/AN$33</f>
        <v>#REF!</v>
      </c>
    </row>
    <row r="37" spans="1:41" s="243" customFormat="1" x14ac:dyDescent="0.25">
      <c r="B37" s="537" t="s">
        <v>138</v>
      </c>
      <c r="C37" s="84">
        <f>+C35/$C$33</f>
        <v>0.1834862385321101</v>
      </c>
      <c r="D37" s="84">
        <f t="shared" ref="D37:R37" si="12">+D35/D$33</f>
        <v>0.17543859649122806</v>
      </c>
      <c r="E37" s="84">
        <f t="shared" si="12"/>
        <v>0.17518248175182483</v>
      </c>
      <c r="F37" s="84">
        <f t="shared" si="12"/>
        <v>0.18243243243243243</v>
      </c>
      <c r="G37" s="84">
        <f t="shared" si="12"/>
        <v>0.24431818181818182</v>
      </c>
      <c r="H37" s="84">
        <f t="shared" si="12"/>
        <v>0.25961538461538464</v>
      </c>
      <c r="I37" s="84">
        <f t="shared" si="12"/>
        <v>0.25382932166301969</v>
      </c>
      <c r="J37" s="84">
        <f t="shared" si="12"/>
        <v>0.24070450097847357</v>
      </c>
      <c r="K37" s="84">
        <f t="shared" si="12"/>
        <v>0.24070450097847362</v>
      </c>
      <c r="L37" s="84">
        <f t="shared" si="12"/>
        <v>0.25174825174825177</v>
      </c>
      <c r="M37" s="84">
        <f t="shared" si="12"/>
        <v>0.25174825174825183</v>
      </c>
      <c r="N37" s="84">
        <f t="shared" si="12"/>
        <v>0.28679817905918059</v>
      </c>
      <c r="O37" s="84">
        <f t="shared" si="12"/>
        <v>0.28679817905918059</v>
      </c>
      <c r="P37" s="84">
        <f t="shared" si="12"/>
        <v>0.28679817905918059</v>
      </c>
      <c r="Q37" s="306">
        <f t="shared" si="12"/>
        <v>0.28679817905918059</v>
      </c>
      <c r="R37" s="306">
        <f t="shared" si="12"/>
        <v>0.26858877086494687</v>
      </c>
      <c r="S37" s="84">
        <f>+R35/R$33</f>
        <v>0.26858877086494687</v>
      </c>
      <c r="T37" s="84">
        <f t="shared" ref="T37:AG37" si="13">+T35/T$33</f>
        <v>0.26858877086494698</v>
      </c>
      <c r="U37" s="84">
        <f t="shared" si="13"/>
        <v>0.26858877086494687</v>
      </c>
      <c r="V37" s="84">
        <f t="shared" si="13"/>
        <v>0.26858877086494687</v>
      </c>
      <c r="W37" s="84">
        <f t="shared" si="13"/>
        <v>0.26858877086494698</v>
      </c>
      <c r="X37" s="84">
        <f t="shared" si="13"/>
        <v>0.31332357247437775</v>
      </c>
      <c r="Y37" s="306">
        <f t="shared" si="13"/>
        <v>0.32400589101620031</v>
      </c>
      <c r="Z37" s="306">
        <f t="shared" si="13"/>
        <v>0.32400589101620031</v>
      </c>
      <c r="AA37" s="306">
        <f t="shared" si="13"/>
        <v>0.33726067746686306</v>
      </c>
      <c r="AB37" s="306">
        <f t="shared" si="13"/>
        <v>0.33333333333333331</v>
      </c>
      <c r="AC37" s="306">
        <f t="shared" si="13"/>
        <v>0.33333333333333331</v>
      </c>
      <c r="AD37" s="306">
        <f t="shared" si="13"/>
        <v>0.34064327485380119</v>
      </c>
      <c r="AE37" s="306">
        <f t="shared" si="13"/>
        <v>0.34621099554234769</v>
      </c>
      <c r="AF37" s="306">
        <f t="shared" si="13"/>
        <v>0.33976261127596441</v>
      </c>
      <c r="AG37" s="306">
        <f t="shared" si="13"/>
        <v>0.45970937912813736</v>
      </c>
      <c r="AH37" s="306">
        <v>0.35145888594164454</v>
      </c>
      <c r="AI37" s="306">
        <v>0.35145888594164454</v>
      </c>
      <c r="AJ37" s="306">
        <f>+AJ35/AJ$33</f>
        <v>0.34097035040431267</v>
      </c>
      <c r="AK37" s="681">
        <f>+AK35/AK$33</f>
        <v>0.34239130434782611</v>
      </c>
      <c r="AL37" s="681">
        <v>0.34097035040431267</v>
      </c>
      <c r="AM37" s="681">
        <v>0.34239130434782611</v>
      </c>
      <c r="AN37" s="681" t="e">
        <f>+AN35/AN$33</f>
        <v>#REF!</v>
      </c>
    </row>
    <row r="38" spans="1:41" s="243" customFormat="1" x14ac:dyDescent="0.25">
      <c r="B38" s="484" t="s">
        <v>36</v>
      </c>
      <c r="C38" s="487"/>
      <c r="D38" s="487"/>
      <c r="E38" s="487"/>
      <c r="F38" s="487"/>
      <c r="G38" s="487"/>
      <c r="H38" s="487"/>
      <c r="I38" s="487">
        <v>2840</v>
      </c>
      <c r="J38" s="487">
        <v>3029</v>
      </c>
      <c r="K38" s="487">
        <v>4674</v>
      </c>
      <c r="L38" s="487">
        <v>9309</v>
      </c>
      <c r="M38" s="487">
        <v>17855</v>
      </c>
      <c r="N38" s="487">
        <v>25754</v>
      </c>
      <c r="O38" s="487">
        <v>26407</v>
      </c>
      <c r="P38" s="487">
        <v>29355</v>
      </c>
      <c r="Q38" s="488">
        <v>29606</v>
      </c>
      <c r="R38" s="488">
        <v>29355</v>
      </c>
      <c r="S38" s="487">
        <v>34535</v>
      </c>
      <c r="T38" s="487">
        <v>36239</v>
      </c>
      <c r="U38" s="487">
        <v>48304</v>
      </c>
      <c r="V38" s="487">
        <v>43125</v>
      </c>
      <c r="W38" s="487">
        <v>47898</v>
      </c>
      <c r="X38" s="487">
        <v>48246</v>
      </c>
      <c r="Y38" s="488">
        <v>53502</v>
      </c>
      <c r="Z38" s="488">
        <v>56146</v>
      </c>
      <c r="AA38" s="488">
        <v>60227</v>
      </c>
      <c r="AB38" s="488">
        <v>62832</v>
      </c>
      <c r="AC38" s="488">
        <f>SUM(AC39:AC40)</f>
        <v>65803</v>
      </c>
      <c r="AD38" s="488">
        <v>69548</v>
      </c>
      <c r="AE38" s="488">
        <v>72885</v>
      </c>
      <c r="AF38" s="488">
        <v>80337</v>
      </c>
      <c r="AG38" s="488">
        <f>SUM(AG39:AG40)</f>
        <v>89868</v>
      </c>
      <c r="AH38" s="488">
        <v>94697</v>
      </c>
      <c r="AI38" s="488">
        <v>104767</v>
      </c>
      <c r="AJ38" s="488">
        <f>SUM(AJ39:AJ40)</f>
        <v>119367</v>
      </c>
      <c r="AK38" s="679">
        <v>159861</v>
      </c>
      <c r="AL38" s="679">
        <v>147519</v>
      </c>
      <c r="AM38" s="679">
        <v>159861</v>
      </c>
      <c r="AN38" s="679" t="e">
        <f>SUM(AN39:AN40)</f>
        <v>#REF!</v>
      </c>
    </row>
    <row r="39" spans="1:41" s="198" customFormat="1" x14ac:dyDescent="0.25">
      <c r="B39" s="535" t="s">
        <v>3</v>
      </c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506"/>
      <c r="T39" s="506"/>
      <c r="U39" s="506"/>
      <c r="V39" s="506"/>
      <c r="W39" s="506"/>
      <c r="X39" s="507"/>
      <c r="Y39" s="507"/>
      <c r="Z39" s="507"/>
      <c r="AA39" s="507">
        <v>42700</v>
      </c>
      <c r="AB39" s="507">
        <v>44241</v>
      </c>
      <c r="AC39" s="507">
        <v>46443</v>
      </c>
      <c r="AD39" s="507">
        <v>49072</v>
      </c>
      <c r="AE39" s="507">
        <v>50981</v>
      </c>
      <c r="AF39" s="507">
        <v>54851</v>
      </c>
      <c r="AG39" s="507">
        <v>60294</v>
      </c>
      <c r="AH39" s="507">
        <v>62234</v>
      </c>
      <c r="AI39" s="507">
        <v>69333</v>
      </c>
      <c r="AJ39" s="507">
        <v>77821</v>
      </c>
      <c r="AK39" s="673">
        <v>96941</v>
      </c>
      <c r="AL39" s="673">
        <v>90519</v>
      </c>
      <c r="AM39" s="673">
        <v>96941</v>
      </c>
      <c r="AN39" s="673" t="e">
        <f>+GETPIVOTDATA("Total",#REF!,"Região","Urbano")</f>
        <v>#REF!</v>
      </c>
    </row>
    <row r="40" spans="1:41" s="198" customFormat="1" x14ac:dyDescent="0.25">
      <c r="B40" s="535" t="s">
        <v>4</v>
      </c>
      <c r="C40" s="307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507"/>
      <c r="Y40" s="507"/>
      <c r="Z40" s="507"/>
      <c r="AA40" s="507">
        <v>17527</v>
      </c>
      <c r="AB40" s="507">
        <v>18591</v>
      </c>
      <c r="AC40" s="507">
        <v>19360</v>
      </c>
      <c r="AD40" s="507">
        <v>20476</v>
      </c>
      <c r="AE40" s="507">
        <v>21904</v>
      </c>
      <c r="AF40" s="507">
        <v>25486</v>
      </c>
      <c r="AG40" s="507">
        <v>29574</v>
      </c>
      <c r="AH40" s="507">
        <v>32463</v>
      </c>
      <c r="AI40" s="507">
        <v>35434</v>
      </c>
      <c r="AJ40" s="507">
        <v>41546</v>
      </c>
      <c r="AK40" s="673">
        <v>62920</v>
      </c>
      <c r="AL40" s="673">
        <v>57000</v>
      </c>
      <c r="AM40" s="673">
        <v>62920</v>
      </c>
      <c r="AN40" s="673" t="e">
        <f>+GETPIVOTDATA("Total",#REF!,"Região","Rural")</f>
        <v>#REF!</v>
      </c>
    </row>
    <row r="41" spans="1:41" s="243" customFormat="1" x14ac:dyDescent="0.25">
      <c r="B41" s="537" t="s">
        <v>137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306"/>
      <c r="R41" s="306"/>
      <c r="S41" s="84"/>
      <c r="T41" s="84"/>
      <c r="U41" s="84"/>
      <c r="V41" s="84"/>
      <c r="W41" s="84"/>
      <c r="X41" s="84"/>
      <c r="Y41" s="306"/>
      <c r="Z41" s="306"/>
      <c r="AA41" s="306">
        <f t="shared" ref="AA41:AG41" si="14">+AA39/AA38</f>
        <v>0.70898434257060783</v>
      </c>
      <c r="AB41" s="306">
        <f t="shared" si="14"/>
        <v>0.70411573720397247</v>
      </c>
      <c r="AC41" s="306">
        <f t="shared" si="14"/>
        <v>0.70578848988647935</v>
      </c>
      <c r="AD41" s="306">
        <f t="shared" si="14"/>
        <v>0.70558463219646861</v>
      </c>
      <c r="AE41" s="306">
        <f t="shared" si="14"/>
        <v>0.69947177059751664</v>
      </c>
      <c r="AF41" s="306">
        <f t="shared" si="14"/>
        <v>0.68276136773840201</v>
      </c>
      <c r="AG41" s="306">
        <f t="shared" si="14"/>
        <v>0.67091734543997861</v>
      </c>
      <c r="AH41" s="306">
        <v>0.6571908296989345</v>
      </c>
      <c r="AI41" s="306">
        <v>0.6571908296989345</v>
      </c>
      <c r="AJ41" s="306">
        <f>+AH39/AH38</f>
        <v>0.6571908296989345</v>
      </c>
      <c r="AK41" s="681">
        <f>+AI39/AI38</f>
        <v>0.66178281329044453</v>
      </c>
      <c r="AL41" s="681">
        <v>0.65194735563430428</v>
      </c>
      <c r="AM41" s="681">
        <v>0.60640806700821337</v>
      </c>
      <c r="AN41" s="681" t="e">
        <f>+AN39/AN38</f>
        <v>#REF!</v>
      </c>
    </row>
    <row r="42" spans="1:41" s="243" customFormat="1" x14ac:dyDescent="0.25">
      <c r="B42" s="537" t="s">
        <v>138</v>
      </c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306"/>
      <c r="R42" s="306"/>
      <c r="S42" s="84"/>
      <c r="T42" s="84"/>
      <c r="U42" s="84"/>
      <c r="V42" s="84"/>
      <c r="W42" s="84"/>
      <c r="X42" s="84"/>
      <c r="Y42" s="306"/>
      <c r="Z42" s="306"/>
      <c r="AA42" s="306">
        <f t="shared" ref="AA42:AG42" si="15">+AA40/AA38</f>
        <v>0.29101565742939212</v>
      </c>
      <c r="AB42" s="306">
        <f t="shared" si="15"/>
        <v>0.29588426279602748</v>
      </c>
      <c r="AC42" s="306">
        <f t="shared" si="15"/>
        <v>0.29421151011352065</v>
      </c>
      <c r="AD42" s="306">
        <f t="shared" si="15"/>
        <v>0.29441536780353139</v>
      </c>
      <c r="AE42" s="306">
        <f t="shared" si="15"/>
        <v>0.30052822940248336</v>
      </c>
      <c r="AF42" s="306">
        <f t="shared" si="15"/>
        <v>0.31723863226159804</v>
      </c>
      <c r="AG42" s="306">
        <f t="shared" si="15"/>
        <v>0.32908265456002134</v>
      </c>
      <c r="AH42" s="306">
        <v>0.3428091703010655</v>
      </c>
      <c r="AI42" s="306">
        <v>0.3428091703010655</v>
      </c>
      <c r="AJ42" s="306">
        <f>+AH40/AH38</f>
        <v>0.3428091703010655</v>
      </c>
      <c r="AK42" s="681">
        <f>+AI40/AI38</f>
        <v>0.33821718670955547</v>
      </c>
      <c r="AL42" s="681">
        <v>0.34805264436569572</v>
      </c>
      <c r="AM42" s="681">
        <v>0.39359193299178663</v>
      </c>
      <c r="AN42" s="681" t="e">
        <f>+AN40/AN38</f>
        <v>#REF!</v>
      </c>
    </row>
    <row r="43" spans="1:41" x14ac:dyDescent="0.25">
      <c r="A43" s="83"/>
      <c r="B43" s="241" t="s">
        <v>375</v>
      </c>
      <c r="C43" s="242"/>
      <c r="D43" s="242"/>
      <c r="E43" s="242"/>
      <c r="F43" s="242"/>
      <c r="G43" s="242"/>
      <c r="H43" s="242"/>
      <c r="I43" s="242">
        <v>2840</v>
      </c>
      <c r="J43" s="242">
        <v>3029</v>
      </c>
      <c r="K43" s="242">
        <v>3243</v>
      </c>
      <c r="L43" s="242">
        <v>5802</v>
      </c>
      <c r="M43" s="242">
        <v>14206</v>
      </c>
      <c r="N43" s="242">
        <v>21834</v>
      </c>
      <c r="O43" s="242">
        <v>2188</v>
      </c>
      <c r="P43" s="242">
        <v>2415</v>
      </c>
      <c r="Q43" s="307">
        <v>2399</v>
      </c>
      <c r="R43" s="307">
        <v>2415</v>
      </c>
      <c r="S43" s="242">
        <v>2329</v>
      </c>
      <c r="T43" s="242">
        <v>2458</v>
      </c>
      <c r="U43" s="242">
        <v>2635</v>
      </c>
      <c r="V43" s="242">
        <v>2637</v>
      </c>
      <c r="W43" s="242">
        <v>2649</v>
      </c>
      <c r="X43" s="242">
        <v>2653</v>
      </c>
      <c r="Y43" s="307">
        <v>2661</v>
      </c>
      <c r="Z43" s="307">
        <v>2675</v>
      </c>
      <c r="AA43" s="307">
        <v>2678</v>
      </c>
      <c r="AB43" s="307">
        <v>2682</v>
      </c>
      <c r="AC43" s="307">
        <v>2693</v>
      </c>
      <c r="AD43" s="307">
        <v>2699</v>
      </c>
      <c r="AE43" s="307">
        <v>2702</v>
      </c>
      <c r="AF43" s="307">
        <v>2704</v>
      </c>
      <c r="AG43" s="307"/>
      <c r="AH43" s="307"/>
      <c r="AI43" s="307"/>
      <c r="AJ43" s="307"/>
      <c r="AK43" s="682"/>
      <c r="AL43" s="682"/>
      <c r="AM43" s="682"/>
      <c r="AN43" s="682"/>
    </row>
    <row r="44" spans="1:41" x14ac:dyDescent="0.25">
      <c r="A44" s="83"/>
      <c r="B44" s="241" t="s">
        <v>376</v>
      </c>
      <c r="C44" s="242"/>
      <c r="D44" s="242"/>
      <c r="E44" s="242"/>
      <c r="F44" s="242"/>
      <c r="G44" s="242"/>
      <c r="H44" s="242"/>
      <c r="I44" s="242"/>
      <c r="J44" s="242"/>
      <c r="K44" s="242">
        <v>1431</v>
      </c>
      <c r="L44" s="242">
        <v>3507</v>
      </c>
      <c r="M44" s="242">
        <v>3649</v>
      </c>
      <c r="N44" s="242">
        <v>3920</v>
      </c>
      <c r="O44" s="242">
        <v>23527</v>
      </c>
      <c r="P44" s="242">
        <v>26082</v>
      </c>
      <c r="Q44" s="307">
        <v>26745</v>
      </c>
      <c r="R44" s="307">
        <v>26082</v>
      </c>
      <c r="S44" s="242">
        <v>28805</v>
      </c>
      <c r="T44" s="242">
        <v>27207</v>
      </c>
      <c r="U44" s="242">
        <v>35653</v>
      </c>
      <c r="V44" s="242">
        <v>38679</v>
      </c>
      <c r="W44" s="242">
        <v>43440</v>
      </c>
      <c r="X44" s="242">
        <v>43784</v>
      </c>
      <c r="Y44" s="307">
        <v>47241</v>
      </c>
      <c r="Z44" s="307">
        <v>49924</v>
      </c>
      <c r="AA44" s="307">
        <v>53453</v>
      </c>
      <c r="AB44" s="307">
        <v>54618</v>
      </c>
      <c r="AC44" s="307">
        <v>58146</v>
      </c>
      <c r="AD44" s="307">
        <v>60761</v>
      </c>
      <c r="AE44" s="307">
        <v>63886</v>
      </c>
      <c r="AF44" s="307">
        <v>65309</v>
      </c>
      <c r="AG44" s="307"/>
      <c r="AH44" s="307"/>
      <c r="AI44" s="307"/>
      <c r="AJ44" s="307"/>
      <c r="AK44" s="682"/>
      <c r="AL44" s="682"/>
      <c r="AM44" s="682"/>
      <c r="AN44" s="682"/>
    </row>
    <row r="45" spans="1:41" x14ac:dyDescent="0.25">
      <c r="A45" s="83"/>
      <c r="B45" s="241" t="s">
        <v>379</v>
      </c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>
        <v>692</v>
      </c>
      <c r="P45" s="242">
        <v>858</v>
      </c>
      <c r="Q45" s="307">
        <v>462</v>
      </c>
      <c r="R45" s="307">
        <v>858</v>
      </c>
      <c r="S45" s="307">
        <v>994</v>
      </c>
      <c r="T45" s="307">
        <v>6574</v>
      </c>
      <c r="U45" s="307">
        <v>10016</v>
      </c>
      <c r="V45" s="242">
        <v>1809</v>
      </c>
      <c r="W45" s="307">
        <v>1809</v>
      </c>
      <c r="X45" s="307">
        <v>1809</v>
      </c>
      <c r="Y45" s="307">
        <v>3600</v>
      </c>
      <c r="Z45" s="307">
        <v>3547</v>
      </c>
      <c r="AA45" s="307">
        <v>4096</v>
      </c>
      <c r="AB45" s="307">
        <v>5532</v>
      </c>
      <c r="AC45" s="307">
        <v>4911</v>
      </c>
      <c r="AD45" s="307">
        <v>6088</v>
      </c>
      <c r="AE45" s="307">
        <v>6297</v>
      </c>
      <c r="AF45" s="307">
        <v>12324</v>
      </c>
      <c r="AG45" s="307"/>
      <c r="AH45" s="307"/>
      <c r="AI45" s="307"/>
      <c r="AJ45" s="307"/>
      <c r="AK45" s="682"/>
      <c r="AL45" s="682"/>
      <c r="AM45" s="682"/>
      <c r="AN45" s="682"/>
    </row>
    <row r="46" spans="1:41" s="243" customFormat="1" x14ac:dyDescent="0.25">
      <c r="B46" s="484" t="s">
        <v>401</v>
      </c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>
        <v>214</v>
      </c>
      <c r="O46" s="487">
        <v>247</v>
      </c>
      <c r="P46" s="487">
        <v>247</v>
      </c>
      <c r="Q46" s="488">
        <v>247</v>
      </c>
      <c r="R46" s="488">
        <v>247</v>
      </c>
      <c r="S46" s="487">
        <v>298</v>
      </c>
      <c r="T46" s="487">
        <v>298</v>
      </c>
      <c r="U46" s="487">
        <v>298</v>
      </c>
      <c r="V46" s="487">
        <v>298</v>
      </c>
      <c r="W46" s="487">
        <v>1159</v>
      </c>
      <c r="X46" s="487">
        <v>1159</v>
      </c>
      <c r="Y46" s="488">
        <v>1159</v>
      </c>
      <c r="Z46" s="488">
        <v>1159</v>
      </c>
      <c r="AA46" s="488">
        <v>1022</v>
      </c>
      <c r="AB46" s="488">
        <v>1022</v>
      </c>
      <c r="AC46" s="488">
        <v>1029</v>
      </c>
      <c r="AD46" s="488">
        <v>1347</v>
      </c>
      <c r="AE46" s="488">
        <v>1357</v>
      </c>
      <c r="AF46" s="488">
        <v>1366</v>
      </c>
      <c r="AG46" s="488">
        <v>1359</v>
      </c>
      <c r="AH46" s="488">
        <v>1099</v>
      </c>
      <c r="AI46" s="488">
        <v>1148</v>
      </c>
      <c r="AJ46" s="488">
        <f>SUM(AJ47:AJ48)</f>
        <v>2242</v>
      </c>
      <c r="AK46" s="679">
        <v>1879</v>
      </c>
      <c r="AL46" s="679">
        <v>2242</v>
      </c>
      <c r="AM46" s="679">
        <v>1879</v>
      </c>
      <c r="AN46" s="679" t="e">
        <f>SUM(AN47:AN48)</f>
        <v>#REF!</v>
      </c>
    </row>
    <row r="47" spans="1:41" s="198" customFormat="1" x14ac:dyDescent="0.25">
      <c r="B47" s="535" t="s">
        <v>3</v>
      </c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506"/>
      <c r="T47" s="506"/>
      <c r="U47" s="506"/>
      <c r="V47" s="506"/>
      <c r="W47" s="506"/>
      <c r="X47" s="507"/>
      <c r="Y47" s="507"/>
      <c r="Z47" s="507"/>
      <c r="AA47" s="507">
        <v>843</v>
      </c>
      <c r="AB47" s="507">
        <v>843</v>
      </c>
      <c r="AC47" s="507">
        <v>823.2</v>
      </c>
      <c r="AD47" s="507">
        <v>974</v>
      </c>
      <c r="AE47" s="507">
        <v>981.23088344469193</v>
      </c>
      <c r="AF47" s="507">
        <v>998</v>
      </c>
      <c r="AG47" s="507">
        <v>891</v>
      </c>
      <c r="AH47" s="507">
        <v>805</v>
      </c>
      <c r="AI47" s="507">
        <v>723</v>
      </c>
      <c r="AJ47" s="507">
        <v>1550</v>
      </c>
      <c r="AK47" s="673">
        <v>1294</v>
      </c>
      <c r="AL47" s="673">
        <v>1550</v>
      </c>
      <c r="AM47" s="673">
        <v>1294</v>
      </c>
      <c r="AN47" s="673" t="e">
        <f>+GETPIVOTDATA("Total DRL",#REF!,"Região","Urbano")</f>
        <v>#REF!</v>
      </c>
      <c r="AO47" s="725"/>
    </row>
    <row r="48" spans="1:41" s="198" customFormat="1" x14ac:dyDescent="0.25">
      <c r="B48" s="535" t="s">
        <v>4</v>
      </c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507"/>
      <c r="Y48" s="507"/>
      <c r="Z48" s="507"/>
      <c r="AA48" s="507">
        <v>179</v>
      </c>
      <c r="AB48" s="507">
        <v>179</v>
      </c>
      <c r="AC48" s="507">
        <v>205.79999999999995</v>
      </c>
      <c r="AD48" s="507">
        <v>373</v>
      </c>
      <c r="AE48" s="507">
        <v>375.76911655530807</v>
      </c>
      <c r="AF48" s="507">
        <v>368</v>
      </c>
      <c r="AG48" s="507">
        <f>+AG46-AG47</f>
        <v>468</v>
      </c>
      <c r="AH48" s="507">
        <v>294</v>
      </c>
      <c r="AI48" s="507">
        <v>425</v>
      </c>
      <c r="AJ48" s="507">
        <v>692</v>
      </c>
      <c r="AK48" s="673">
        <v>585</v>
      </c>
      <c r="AL48" s="673">
        <v>692</v>
      </c>
      <c r="AM48" s="673">
        <v>585</v>
      </c>
      <c r="AN48" s="673" t="e">
        <f>+GETPIVOTDATA("Total DRL",#REF!,"Região","Rural")</f>
        <v>#REF!</v>
      </c>
    </row>
    <row r="49" spans="1:40" s="243" customFormat="1" x14ac:dyDescent="0.25">
      <c r="B49" s="537" t="s">
        <v>137</v>
      </c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306"/>
      <c r="R49" s="306"/>
      <c r="S49" s="84"/>
      <c r="T49" s="84"/>
      <c r="U49" s="84"/>
      <c r="V49" s="84"/>
      <c r="W49" s="84"/>
      <c r="X49" s="84"/>
      <c r="Y49" s="306"/>
      <c r="Z49" s="306"/>
      <c r="AA49" s="306">
        <v>0.82485322896281799</v>
      </c>
      <c r="AB49" s="306">
        <v>0.82485322896281799</v>
      </c>
      <c r="AC49" s="306">
        <v>0.8</v>
      </c>
      <c r="AD49" s="306">
        <v>0.72308834446919079</v>
      </c>
      <c r="AE49" s="306">
        <v>0.72308834446919079</v>
      </c>
      <c r="AF49" s="306">
        <v>0.73060029282576866</v>
      </c>
      <c r="AG49" s="306">
        <f>+AG47/AG46</f>
        <v>0.6556291390728477</v>
      </c>
      <c r="AH49" s="306">
        <v>0.73248407643312097</v>
      </c>
      <c r="AI49" s="306">
        <v>0.73248407643312097</v>
      </c>
      <c r="AJ49" s="306">
        <f>+AH47/AH46</f>
        <v>0.73248407643312097</v>
      </c>
      <c r="AK49" s="681">
        <f>+AI47/AI46</f>
        <v>0.62979094076655051</v>
      </c>
      <c r="AL49" s="681">
        <v>0.69134701159678857</v>
      </c>
      <c r="AM49" s="681">
        <v>0.68866418307610433</v>
      </c>
      <c r="AN49" s="681" t="e">
        <f>+AN47/AN46</f>
        <v>#REF!</v>
      </c>
    </row>
    <row r="50" spans="1:40" s="243" customFormat="1" x14ac:dyDescent="0.25">
      <c r="B50" s="537" t="s">
        <v>138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306"/>
      <c r="R50" s="306"/>
      <c r="S50" s="84"/>
      <c r="T50" s="84"/>
      <c r="U50" s="84"/>
      <c r="V50" s="84"/>
      <c r="W50" s="84"/>
      <c r="X50" s="84"/>
      <c r="Y50" s="306"/>
      <c r="Z50" s="306"/>
      <c r="AA50" s="306">
        <v>0.17514677103718199</v>
      </c>
      <c r="AB50" s="306">
        <v>0.17514677103718199</v>
      </c>
      <c r="AC50" s="306">
        <v>0.19999999999999996</v>
      </c>
      <c r="AD50" s="306">
        <v>0.27691165553080921</v>
      </c>
      <c r="AE50" s="306">
        <v>0.27691165553080921</v>
      </c>
      <c r="AF50" s="306">
        <v>0.26939970717423134</v>
      </c>
      <c r="AG50" s="306">
        <f>+AG48/AG46</f>
        <v>0.3443708609271523</v>
      </c>
      <c r="AH50" s="306">
        <v>0.26751592356687898</v>
      </c>
      <c r="AI50" s="306">
        <v>0.26751592356687898</v>
      </c>
      <c r="AJ50" s="306">
        <f>+AH48/AH46</f>
        <v>0.26751592356687898</v>
      </c>
      <c r="AK50" s="681">
        <f>+AI48/AI46</f>
        <v>0.37020905923344949</v>
      </c>
      <c r="AL50" s="681">
        <v>0.30865298840321143</v>
      </c>
      <c r="AM50" s="681">
        <v>0.31133581692389567</v>
      </c>
      <c r="AN50" s="681" t="e">
        <f>+AN48/AN46</f>
        <v>#REF!</v>
      </c>
    </row>
    <row r="51" spans="1:40" s="198" customFormat="1" x14ac:dyDescent="0.25">
      <c r="B51" s="484" t="s">
        <v>646</v>
      </c>
      <c r="C51" s="487">
        <v>27</v>
      </c>
      <c r="D51" s="487">
        <v>28</v>
      </c>
      <c r="E51" s="487">
        <v>33</v>
      </c>
      <c r="F51" s="487">
        <v>44</v>
      </c>
      <c r="G51" s="487">
        <v>51</v>
      </c>
      <c r="H51" s="487">
        <v>58</v>
      </c>
      <c r="I51" s="487">
        <v>58</v>
      </c>
      <c r="J51" s="487">
        <v>63</v>
      </c>
      <c r="K51" s="487">
        <v>63</v>
      </c>
      <c r="L51" s="487">
        <v>69</v>
      </c>
      <c r="M51" s="487">
        <v>87</v>
      </c>
      <c r="N51" s="487">
        <v>98</v>
      </c>
      <c r="O51" s="487">
        <v>90</v>
      </c>
      <c r="P51" s="487">
        <v>91</v>
      </c>
      <c r="Q51" s="488">
        <v>92</v>
      </c>
      <c r="R51" s="488">
        <v>92</v>
      </c>
      <c r="S51" s="487">
        <v>94</v>
      </c>
      <c r="T51" s="487">
        <v>104</v>
      </c>
      <c r="U51" s="487">
        <v>104</v>
      </c>
      <c r="V51" s="487">
        <v>106</v>
      </c>
      <c r="W51" s="487">
        <v>99</v>
      </c>
      <c r="X51" s="487">
        <v>101</v>
      </c>
      <c r="Y51" s="488">
        <v>111</v>
      </c>
      <c r="Z51" s="488">
        <v>112</v>
      </c>
      <c r="AA51" s="488">
        <v>122</v>
      </c>
      <c r="AB51" s="488">
        <v>123</v>
      </c>
      <c r="AC51" s="488">
        <v>125</v>
      </c>
      <c r="AD51" s="488">
        <v>127</v>
      </c>
      <c r="AE51" s="488">
        <v>127</v>
      </c>
      <c r="AF51" s="488">
        <v>127</v>
      </c>
      <c r="AG51" s="488">
        <v>130</v>
      </c>
      <c r="AH51" s="488">
        <v>128</v>
      </c>
      <c r="AI51" s="488">
        <v>123</v>
      </c>
      <c r="AJ51" s="488">
        <v>123</v>
      </c>
      <c r="AK51" s="679">
        <f>+[37]Agencias!F188</f>
        <v>126</v>
      </c>
      <c r="AL51" s="679">
        <v>126</v>
      </c>
      <c r="AM51" s="679">
        <v>126</v>
      </c>
      <c r="AN51" s="679" t="e">
        <f>+#REF!</f>
        <v>#REF!</v>
      </c>
    </row>
    <row r="52" spans="1:40" s="243" customFormat="1" x14ac:dyDescent="0.25">
      <c r="B52" s="484" t="s">
        <v>6</v>
      </c>
      <c r="C52" s="487">
        <v>277</v>
      </c>
      <c r="D52" s="487">
        <v>296</v>
      </c>
      <c r="E52" s="487">
        <v>431</v>
      </c>
      <c r="F52" s="487">
        <v>514</v>
      </c>
      <c r="G52" s="487">
        <v>588</v>
      </c>
      <c r="H52" s="487">
        <v>733</v>
      </c>
      <c r="I52" s="487">
        <v>853</v>
      </c>
      <c r="J52" s="487">
        <v>878</v>
      </c>
      <c r="K52" s="487">
        <v>1078</v>
      </c>
      <c r="L52" s="487">
        <v>1301</v>
      </c>
      <c r="M52" s="487">
        <v>1576</v>
      </c>
      <c r="N52" s="487">
        <v>1678</v>
      </c>
      <c r="O52" s="487">
        <v>1699</v>
      </c>
      <c r="P52" s="487">
        <v>1701</v>
      </c>
      <c r="Q52" s="488">
        <v>1603</v>
      </c>
      <c r="R52" s="488">
        <v>1744</v>
      </c>
      <c r="S52" s="487">
        <v>1707</v>
      </c>
      <c r="T52" s="487">
        <v>1696</v>
      </c>
      <c r="U52" s="487">
        <v>1837</v>
      </c>
      <c r="V52" s="487">
        <v>2043</v>
      </c>
      <c r="W52" s="487">
        <v>1762</v>
      </c>
      <c r="X52" s="487">
        <v>1781</v>
      </c>
      <c r="Y52" s="488">
        <v>1774</v>
      </c>
      <c r="Z52" s="488">
        <v>1755</v>
      </c>
      <c r="AA52" s="488">
        <v>1754</v>
      </c>
      <c r="AB52" s="488">
        <v>1715</v>
      </c>
      <c r="AC52" s="488">
        <v>1719</v>
      </c>
      <c r="AD52" s="488">
        <v>1710</v>
      </c>
      <c r="AE52" s="488">
        <v>1692</v>
      </c>
      <c r="AF52" s="488">
        <v>1687</v>
      </c>
      <c r="AG52" s="488">
        <v>1655</v>
      </c>
      <c r="AH52" s="488">
        <v>1637</v>
      </c>
      <c r="AI52" s="488">
        <v>1637</v>
      </c>
      <c r="AJ52" s="488">
        <f>SUM(AJ53:AJ54)</f>
        <v>1603</v>
      </c>
      <c r="AK52" s="679">
        <v>1531</v>
      </c>
      <c r="AL52" s="679">
        <v>1566</v>
      </c>
      <c r="AM52" s="679">
        <v>1531</v>
      </c>
      <c r="AN52" s="679" t="e">
        <f>SUM(AN53:AN54)</f>
        <v>#REF!</v>
      </c>
    </row>
    <row r="53" spans="1:40" s="198" customFormat="1" x14ac:dyDescent="0.25">
      <c r="B53" s="505" t="s">
        <v>3</v>
      </c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506"/>
      <c r="T53" s="506"/>
      <c r="U53" s="506"/>
      <c r="V53" s="506"/>
      <c r="W53" s="506"/>
      <c r="X53" s="507"/>
      <c r="Y53" s="507"/>
      <c r="Z53" s="507"/>
      <c r="AA53" s="507">
        <v>1228</v>
      </c>
      <c r="AB53" s="507">
        <v>1204</v>
      </c>
      <c r="AC53" s="507">
        <v>1200</v>
      </c>
      <c r="AD53" s="507">
        <v>1199</v>
      </c>
      <c r="AE53" s="507">
        <v>1185</v>
      </c>
      <c r="AF53" s="507">
        <v>1182</v>
      </c>
      <c r="AG53" s="507">
        <v>1157</v>
      </c>
      <c r="AH53" s="507">
        <v>1136</v>
      </c>
      <c r="AI53" s="507">
        <v>1130</v>
      </c>
      <c r="AJ53" s="507">
        <v>1112</v>
      </c>
      <c r="AK53" s="673">
        <v>1045</v>
      </c>
      <c r="AL53" s="673">
        <v>1075</v>
      </c>
      <c r="AM53" s="673">
        <v>1045</v>
      </c>
      <c r="AN53" s="673" t="e">
        <f>+GETPIVOTDATA("Total",#REF!,"Região","Urbano")</f>
        <v>#REF!</v>
      </c>
    </row>
    <row r="54" spans="1:40" s="198" customFormat="1" x14ac:dyDescent="0.25">
      <c r="B54" s="505" t="s">
        <v>4</v>
      </c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507"/>
      <c r="Y54" s="507"/>
      <c r="Z54" s="507"/>
      <c r="AA54" s="507">
        <v>526</v>
      </c>
      <c r="AB54" s="507">
        <v>511</v>
      </c>
      <c r="AC54" s="507">
        <v>519</v>
      </c>
      <c r="AD54" s="507">
        <v>511</v>
      </c>
      <c r="AE54" s="507">
        <v>507</v>
      </c>
      <c r="AF54" s="507">
        <v>505</v>
      </c>
      <c r="AG54" s="507">
        <v>498</v>
      </c>
      <c r="AH54" s="507">
        <v>501</v>
      </c>
      <c r="AI54" s="507">
        <v>493</v>
      </c>
      <c r="AJ54" s="507">
        <v>491</v>
      </c>
      <c r="AK54" s="673">
        <v>486</v>
      </c>
      <c r="AL54" s="673">
        <v>491</v>
      </c>
      <c r="AM54" s="673">
        <v>486</v>
      </c>
      <c r="AN54" s="673" t="e">
        <f>+GETPIVOTDATA("Total",#REF!,"Região","Rural")</f>
        <v>#REF!</v>
      </c>
    </row>
    <row r="55" spans="1:40" s="243" customFormat="1" x14ac:dyDescent="0.25">
      <c r="B55" s="248" t="s">
        <v>137</v>
      </c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306"/>
      <c r="R55" s="306"/>
      <c r="S55" s="84"/>
      <c r="T55" s="84"/>
      <c r="U55" s="84"/>
      <c r="V55" s="84"/>
      <c r="W55" s="84"/>
      <c r="X55" s="84"/>
      <c r="Y55" s="306"/>
      <c r="Z55" s="306"/>
      <c r="AA55" s="538">
        <f t="shared" ref="AA55:AF55" si="16">+AA53/AA52</f>
        <v>0.70011402508551879</v>
      </c>
      <c r="AB55" s="538">
        <f t="shared" si="16"/>
        <v>0.70204081632653059</v>
      </c>
      <c r="AC55" s="538">
        <f t="shared" si="16"/>
        <v>0.69808027923211169</v>
      </c>
      <c r="AD55" s="538">
        <f>+AD53/AD52</f>
        <v>0.70116959064327489</v>
      </c>
      <c r="AE55" s="538">
        <f t="shared" si="16"/>
        <v>0.70035460992907805</v>
      </c>
      <c r="AF55" s="538">
        <f t="shared" si="16"/>
        <v>0.70065204505038525</v>
      </c>
      <c r="AG55" s="538">
        <f>+AG53/AG52</f>
        <v>0.69909365558912384</v>
      </c>
      <c r="AH55" s="538">
        <v>0.69395235186316429</v>
      </c>
      <c r="AI55" s="538">
        <v>0.69395235186316429</v>
      </c>
      <c r="AJ55" s="538">
        <f>+AH53/AH52</f>
        <v>0.69395235186316429</v>
      </c>
      <c r="AK55" s="683">
        <f>+AI53/AI52</f>
        <v>0.69028711056811243</v>
      </c>
      <c r="AL55" s="683">
        <v>0.69369931378665006</v>
      </c>
      <c r="AM55" s="683">
        <v>0.68256041802743306</v>
      </c>
      <c r="AN55" s="683">
        <f>+AL53/AL52</f>
        <v>0.68646232439335886</v>
      </c>
    </row>
    <row r="56" spans="1:40" s="243" customFormat="1" x14ac:dyDescent="0.25">
      <c r="B56" s="248" t="s">
        <v>138</v>
      </c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306"/>
      <c r="R56" s="306"/>
      <c r="S56" s="84"/>
      <c r="T56" s="84"/>
      <c r="U56" s="84"/>
      <c r="V56" s="84"/>
      <c r="W56" s="84"/>
      <c r="X56" s="84"/>
      <c r="Y56" s="306"/>
      <c r="Z56" s="306"/>
      <c r="AA56" s="538">
        <f t="shared" ref="AA56:AF56" si="17">+AA54/AA52</f>
        <v>0.29988597491448121</v>
      </c>
      <c r="AB56" s="538">
        <f t="shared" si="17"/>
        <v>0.29795918367346941</v>
      </c>
      <c r="AC56" s="538">
        <f t="shared" si="17"/>
        <v>0.30191972076788831</v>
      </c>
      <c r="AD56" s="538">
        <f>+AD54/AD52</f>
        <v>0.29883040935672517</v>
      </c>
      <c r="AE56" s="538">
        <f t="shared" si="17"/>
        <v>0.299645390070922</v>
      </c>
      <c r="AF56" s="538">
        <f t="shared" si="17"/>
        <v>0.29934795494961469</v>
      </c>
      <c r="AG56" s="538">
        <f>+AG54/AG52</f>
        <v>0.30090634441087616</v>
      </c>
      <c r="AH56" s="538">
        <v>0.30604764813683566</v>
      </c>
      <c r="AI56" s="538">
        <v>0.30604764813683566</v>
      </c>
      <c r="AJ56" s="538">
        <f>+AH54/AH52</f>
        <v>0.30604764813683566</v>
      </c>
      <c r="AK56" s="683">
        <f>+AI54/AI52</f>
        <v>0.30116065974343309</v>
      </c>
      <c r="AL56" s="683">
        <v>0.30630068621334999</v>
      </c>
      <c r="AM56" s="683">
        <v>0.31743958197256694</v>
      </c>
      <c r="AN56" s="683">
        <f>+AL54/AL52</f>
        <v>0.31353767560664114</v>
      </c>
    </row>
    <row r="57" spans="1:40" s="243" customFormat="1" x14ac:dyDescent="0.25">
      <c r="B57" s="484" t="s">
        <v>7</v>
      </c>
      <c r="C57" s="487">
        <v>2467</v>
      </c>
      <c r="D57" s="487">
        <f>+(C57+E57)/2</f>
        <v>3056</v>
      </c>
      <c r="E57" s="487">
        <v>3645</v>
      </c>
      <c r="F57" s="487">
        <v>4103</v>
      </c>
      <c r="G57" s="487">
        <v>4663</v>
      </c>
      <c r="H57" s="487">
        <v>4731</v>
      </c>
      <c r="I57" s="487">
        <v>6409</v>
      </c>
      <c r="J57" s="487">
        <v>7121</v>
      </c>
      <c r="K57" s="487">
        <v>11733</v>
      </c>
      <c r="L57" s="487">
        <v>14688</v>
      </c>
      <c r="M57" s="487">
        <v>20482</v>
      </c>
      <c r="N57" s="487">
        <v>25601</v>
      </c>
      <c r="O57" s="487">
        <v>25530</v>
      </c>
      <c r="P57" s="487">
        <v>25689</v>
      </c>
      <c r="Q57" s="488">
        <v>26097</v>
      </c>
      <c r="R57" s="488">
        <v>31169</v>
      </c>
      <c r="S57" s="487">
        <v>29844</v>
      </c>
      <c r="T57" s="487">
        <v>30318</v>
      </c>
      <c r="U57" s="487">
        <v>31466</v>
      </c>
      <c r="V57" s="487">
        <v>32206</v>
      </c>
      <c r="W57" s="487">
        <v>32829</v>
      </c>
      <c r="X57" s="487">
        <v>33447</v>
      </c>
      <c r="Y57" s="488">
        <v>35441</v>
      </c>
      <c r="Z57" s="488">
        <v>36701</v>
      </c>
      <c r="AA57" s="488">
        <v>36299</v>
      </c>
      <c r="AB57" s="488">
        <v>36158</v>
      </c>
      <c r="AC57" s="488">
        <v>34470</v>
      </c>
      <c r="AD57" s="488">
        <v>36540</v>
      </c>
      <c r="AE57" s="488">
        <v>35640</v>
      </c>
      <c r="AF57" s="488">
        <v>35770</v>
      </c>
      <c r="AG57" s="488">
        <v>36057</v>
      </c>
      <c r="AH57" s="488">
        <v>36957</v>
      </c>
      <c r="AI57" s="488">
        <v>36063</v>
      </c>
      <c r="AJ57" s="488">
        <f>SUM(AJ58:AJ59)</f>
        <v>35360</v>
      </c>
      <c r="AK57" s="679">
        <v>38968</v>
      </c>
      <c r="AL57" s="679">
        <v>39060</v>
      </c>
      <c r="AM57" s="679">
        <v>38968</v>
      </c>
      <c r="AN57" s="679" t="e">
        <f>SUM(AN58:AN59)</f>
        <v>#REF!</v>
      </c>
    </row>
    <row r="58" spans="1:40" s="198" customFormat="1" x14ac:dyDescent="0.25">
      <c r="B58" s="505" t="s">
        <v>3</v>
      </c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506"/>
      <c r="T58" s="506"/>
      <c r="U58" s="506"/>
      <c r="V58" s="506"/>
      <c r="W58" s="506"/>
      <c r="X58" s="507"/>
      <c r="Y58" s="507"/>
      <c r="Z58" s="507"/>
      <c r="AA58" s="507">
        <v>28429</v>
      </c>
      <c r="AB58" s="507">
        <v>28247</v>
      </c>
      <c r="AC58" s="507">
        <v>23732</v>
      </c>
      <c r="AD58" s="507">
        <v>25334</v>
      </c>
      <c r="AE58" s="507">
        <v>28014</v>
      </c>
      <c r="AF58" s="507">
        <v>28233</v>
      </c>
      <c r="AG58" s="507">
        <v>28665</v>
      </c>
      <c r="AH58" s="507">
        <v>27330</v>
      </c>
      <c r="AI58" s="507">
        <v>28640</v>
      </c>
      <c r="AJ58" s="507">
        <v>28166</v>
      </c>
      <c r="AK58" s="673">
        <v>29632</v>
      </c>
      <c r="AL58" s="673">
        <v>29588</v>
      </c>
      <c r="AM58" s="673">
        <v>29632</v>
      </c>
      <c r="AN58" s="673" t="e">
        <f>+GETPIVOTDATA("Total",#REF!,"Região","Urbano")</f>
        <v>#REF!</v>
      </c>
    </row>
    <row r="59" spans="1:40" s="198" customFormat="1" x14ac:dyDescent="0.25">
      <c r="B59" s="505" t="s">
        <v>4</v>
      </c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507"/>
      <c r="Y59" s="507"/>
      <c r="Z59" s="507"/>
      <c r="AA59" s="507">
        <v>7870</v>
      </c>
      <c r="AB59" s="507">
        <v>7911</v>
      </c>
      <c r="AC59" s="507">
        <v>10738</v>
      </c>
      <c r="AD59" s="507">
        <v>11206</v>
      </c>
      <c r="AE59" s="507">
        <v>7626</v>
      </c>
      <c r="AF59" s="507">
        <v>7537</v>
      </c>
      <c r="AG59" s="507">
        <v>7392</v>
      </c>
      <c r="AH59" s="507">
        <v>9627</v>
      </c>
      <c r="AI59" s="507">
        <v>7423</v>
      </c>
      <c r="AJ59" s="507">
        <v>7194</v>
      </c>
      <c r="AK59" s="673">
        <v>9336</v>
      </c>
      <c r="AL59" s="673">
        <v>9472</v>
      </c>
      <c r="AM59" s="673">
        <v>9336</v>
      </c>
      <c r="AN59" s="673" t="e">
        <f>+GETPIVOTDATA("Total",#REF!,"Região","Rural")</f>
        <v>#REF!</v>
      </c>
    </row>
    <row r="60" spans="1:40" s="243" customFormat="1" x14ac:dyDescent="0.25">
      <c r="B60" s="248" t="s">
        <v>137</v>
      </c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306"/>
      <c r="R60" s="306"/>
      <c r="S60" s="84"/>
      <c r="T60" s="84"/>
      <c r="U60" s="84"/>
      <c r="V60" s="84"/>
      <c r="W60" s="84"/>
      <c r="X60" s="84"/>
      <c r="Y60" s="306"/>
      <c r="Z60" s="306"/>
      <c r="AA60" s="538">
        <f t="shared" ref="AA60:AF60" si="18">+AA58/AA57</f>
        <v>0.78318961954874788</v>
      </c>
      <c r="AB60" s="538">
        <f t="shared" si="18"/>
        <v>0.78121024392942084</v>
      </c>
      <c r="AC60" s="538">
        <f t="shared" si="18"/>
        <v>0.6884827386132869</v>
      </c>
      <c r="AD60" s="538">
        <f>+AD58/AD57</f>
        <v>0.69332238642583466</v>
      </c>
      <c r="AE60" s="538">
        <f t="shared" si="18"/>
        <v>0.78602693602693607</v>
      </c>
      <c r="AF60" s="538">
        <f t="shared" si="18"/>
        <v>0.78929270338272295</v>
      </c>
      <c r="AG60" s="538">
        <f>+AG58/AG57</f>
        <v>0.79499126383226559</v>
      </c>
      <c r="AH60" s="538">
        <v>0.73950807695429821</v>
      </c>
      <c r="AI60" s="538">
        <v>0.73950807695429821</v>
      </c>
      <c r="AJ60" s="538">
        <f>+AH58/AH57</f>
        <v>0.73950807695429821</v>
      </c>
      <c r="AK60" s="683">
        <f>+AI58/AI57</f>
        <v>0.79416576546599005</v>
      </c>
      <c r="AL60" s="683">
        <v>0.79654977375565605</v>
      </c>
      <c r="AM60" s="683">
        <v>0.76041880517347571</v>
      </c>
      <c r="AN60" s="683">
        <f>+AL58/AL57</f>
        <v>0.75750128008192519</v>
      </c>
    </row>
    <row r="61" spans="1:40" s="243" customFormat="1" x14ac:dyDescent="0.25">
      <c r="B61" s="248" t="s">
        <v>138</v>
      </c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306"/>
      <c r="R61" s="306"/>
      <c r="S61" s="84"/>
      <c r="T61" s="84"/>
      <c r="U61" s="84"/>
      <c r="V61" s="84"/>
      <c r="W61" s="84"/>
      <c r="X61" s="84"/>
      <c r="Y61" s="306"/>
      <c r="Z61" s="306"/>
      <c r="AA61" s="538">
        <f t="shared" ref="AA61:AF61" si="19">+AA59/AA57</f>
        <v>0.21681038045125209</v>
      </c>
      <c r="AB61" s="538">
        <f t="shared" si="19"/>
        <v>0.21878975607057913</v>
      </c>
      <c r="AC61" s="538">
        <f t="shared" si="19"/>
        <v>0.3115172613867131</v>
      </c>
      <c r="AD61" s="538">
        <f>+AD59/AD57</f>
        <v>0.30667761357416529</v>
      </c>
      <c r="AE61" s="538">
        <f t="shared" si="19"/>
        <v>0.21397306397306398</v>
      </c>
      <c r="AF61" s="538">
        <f t="shared" si="19"/>
        <v>0.21070729661727705</v>
      </c>
      <c r="AG61" s="538">
        <f>+AG59/AG57</f>
        <v>0.20500873616773441</v>
      </c>
      <c r="AH61" s="538">
        <v>0.26049192304570173</v>
      </c>
      <c r="AI61" s="538">
        <v>0.26049192304570173</v>
      </c>
      <c r="AJ61" s="538">
        <f>+AH59/AH57</f>
        <v>0.26049192304570173</v>
      </c>
      <c r="AK61" s="683">
        <f>+AI59/AI57</f>
        <v>0.20583423453400992</v>
      </c>
      <c r="AL61" s="683">
        <v>0.20345022624434389</v>
      </c>
      <c r="AM61" s="683">
        <v>0.23958119482652432</v>
      </c>
      <c r="AN61" s="683">
        <f>+AL59/AL57</f>
        <v>0.24249871991807476</v>
      </c>
    </row>
    <row r="62" spans="1:40" x14ac:dyDescent="0.25">
      <c r="B62" s="491" t="s">
        <v>32</v>
      </c>
      <c r="C62" s="492">
        <f>+C65+C66</f>
        <v>10591518.000023205</v>
      </c>
      <c r="D62" s="492">
        <f t="shared" ref="D62:J62" si="20">+D65+D66</f>
        <v>10912944.000005845</v>
      </c>
      <c r="E62" s="492">
        <f t="shared" si="20"/>
        <v>11234369.999988485</v>
      </c>
      <c r="F62" s="492">
        <f t="shared" si="20"/>
        <v>11555795.999971122</v>
      </c>
      <c r="G62" s="492">
        <f t="shared" si="20"/>
        <v>11893745.999953367</v>
      </c>
      <c r="H62" s="492">
        <f t="shared" si="20"/>
        <v>12246198.797270091</v>
      </c>
      <c r="I62" s="492">
        <f t="shared" si="20"/>
        <v>12591403.810281185</v>
      </c>
      <c r="J62" s="492">
        <f t="shared" si="20"/>
        <v>12984845.999898501</v>
      </c>
      <c r="K62" s="492">
        <v>13369688</v>
      </c>
      <c r="L62" s="492">
        <v>13766888</v>
      </c>
      <c r="M62" s="492">
        <v>14178462</v>
      </c>
      <c r="N62" s="493">
        <v>14606766</v>
      </c>
      <c r="O62" s="493">
        <v>15053862</v>
      </c>
      <c r="P62" s="493">
        <v>15053862</v>
      </c>
      <c r="Q62" s="493">
        <v>15053862</v>
      </c>
      <c r="R62" s="493">
        <v>15053862</v>
      </c>
      <c r="S62" s="494">
        <v>15559817</v>
      </c>
      <c r="T62" s="494">
        <v>15559817</v>
      </c>
      <c r="U62" s="494">
        <v>15559817</v>
      </c>
      <c r="V62" s="494">
        <v>15559817</v>
      </c>
      <c r="W62" s="495">
        <v>16012396</v>
      </c>
      <c r="X62" s="495">
        <v>16012396</v>
      </c>
      <c r="Y62" s="495">
        <v>16012396</v>
      </c>
      <c r="Z62" s="495">
        <v>16012396</v>
      </c>
      <c r="AA62" s="495">
        <f t="shared" ref="AA62:AF62" si="21">SUM(AA65:AA66)</f>
        <v>16523370</v>
      </c>
      <c r="AB62" s="495">
        <f t="shared" si="21"/>
        <v>16523370</v>
      </c>
      <c r="AC62" s="495">
        <f t="shared" si="21"/>
        <v>16523370</v>
      </c>
      <c r="AD62" s="495">
        <f t="shared" si="21"/>
        <v>16523370</v>
      </c>
      <c r="AE62" s="495">
        <f t="shared" si="21"/>
        <v>17047834</v>
      </c>
      <c r="AF62" s="495">
        <f t="shared" si="21"/>
        <v>17047834</v>
      </c>
      <c r="AG62" s="495">
        <f>SUM(AG65:AG66)</f>
        <v>17047834</v>
      </c>
      <c r="AH62" s="495">
        <v>17047834</v>
      </c>
      <c r="AI62" s="495">
        <v>17404346</v>
      </c>
      <c r="AJ62" s="612">
        <v>17404346</v>
      </c>
      <c r="AK62" s="684">
        <v>17404346</v>
      </c>
      <c r="AL62" s="684">
        <v>17404346</v>
      </c>
      <c r="AM62" s="684">
        <v>18029815</v>
      </c>
      <c r="AN62" s="684">
        <v>18029816</v>
      </c>
    </row>
    <row r="63" spans="1:40" x14ac:dyDescent="0.25">
      <c r="A63" s="83"/>
      <c r="B63" s="241" t="s">
        <v>681</v>
      </c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>
        <v>8937778</v>
      </c>
      <c r="AF63" s="257">
        <v>8937778</v>
      </c>
      <c r="AG63" s="257">
        <v>8937778</v>
      </c>
      <c r="AH63" s="257">
        <v>8937778</v>
      </c>
      <c r="AI63" s="257">
        <v>9229275</v>
      </c>
      <c r="AJ63" s="613">
        <v>9229275</v>
      </c>
      <c r="AK63" s="685">
        <v>9229275</v>
      </c>
      <c r="AL63" s="685">
        <v>9229275</v>
      </c>
      <c r="AM63" s="685">
        <v>9545916</v>
      </c>
      <c r="AN63" s="685">
        <v>9545917</v>
      </c>
    </row>
    <row r="64" spans="1:40" x14ac:dyDescent="0.25">
      <c r="A64" s="83"/>
      <c r="B64" s="241" t="s">
        <v>682</v>
      </c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>
        <v>7887555</v>
      </c>
      <c r="AF64" s="257">
        <v>7887555</v>
      </c>
      <c r="AG64" s="257">
        <v>7887555</v>
      </c>
      <c r="AH64" s="257">
        <v>7887555</v>
      </c>
      <c r="AI64" s="257">
        <v>8175071</v>
      </c>
      <c r="AJ64" s="613">
        <v>8175071</v>
      </c>
      <c r="AK64" s="685">
        <v>8175071</v>
      </c>
      <c r="AL64" s="685">
        <v>8175071</v>
      </c>
      <c r="AM64" s="685">
        <v>8483899</v>
      </c>
      <c r="AN64" s="685">
        <v>8483900</v>
      </c>
    </row>
    <row r="65" spans="1:40" x14ac:dyDescent="0.25">
      <c r="A65" s="83"/>
      <c r="B65" s="241" t="s">
        <v>33</v>
      </c>
      <c r="C65" s="257">
        <v>2296427.6820961544</v>
      </c>
      <c r="D65" s="257">
        <v>2371999.510419142</v>
      </c>
      <c r="E65" s="257">
        <v>2447571.3387421286</v>
      </c>
      <c r="F65" s="257">
        <v>2523143.1670651166</v>
      </c>
      <c r="G65" s="257">
        <v>2602786.8772343271</v>
      </c>
      <c r="H65" s="257">
        <v>2685920.6798396446</v>
      </c>
      <c r="I65" s="257">
        <v>2764089.8639154118</v>
      </c>
      <c r="J65" s="257">
        <v>2859936.6419069031</v>
      </c>
      <c r="K65" s="257">
        <v>3790745</v>
      </c>
      <c r="L65" s="257">
        <v>3964279</v>
      </c>
      <c r="M65" s="257">
        <v>4146545</v>
      </c>
      <c r="N65" s="257">
        <v>4338037</v>
      </c>
      <c r="O65" s="257">
        <v>4539176</v>
      </c>
      <c r="P65" s="257">
        <v>4539176</v>
      </c>
      <c r="Q65" s="257">
        <v>4539176</v>
      </c>
      <c r="R65" s="257">
        <v>4539176</v>
      </c>
      <c r="S65" s="257">
        <v>4763127</v>
      </c>
      <c r="T65" s="257">
        <v>4763127</v>
      </c>
      <c r="U65" s="257">
        <v>4763127</v>
      </c>
      <c r="V65" s="257">
        <v>4763127</v>
      </c>
      <c r="W65" s="257">
        <v>4972356</v>
      </c>
      <c r="X65" s="257">
        <v>4972356</v>
      </c>
      <c r="Y65" s="257">
        <v>4972356</v>
      </c>
      <c r="Z65" s="257">
        <v>4972356</v>
      </c>
      <c r="AA65" s="257">
        <v>6116685</v>
      </c>
      <c r="AB65" s="257">
        <v>6116685</v>
      </c>
      <c r="AC65" s="257">
        <v>6116685</v>
      </c>
      <c r="AD65" s="257">
        <v>6116685</v>
      </c>
      <c r="AE65" s="257">
        <v>6374914</v>
      </c>
      <c r="AF65" s="257">
        <v>6374914</v>
      </c>
      <c r="AG65" s="257">
        <v>6374914</v>
      </c>
      <c r="AH65" s="257">
        <v>6374914</v>
      </c>
      <c r="AI65" s="257">
        <v>6508229.0792040797</v>
      </c>
      <c r="AJ65" s="613">
        <v>6508229.0792040797</v>
      </c>
      <c r="AK65" s="685">
        <v>6508229.0792040797</v>
      </c>
      <c r="AL65" s="685">
        <v>6508229.0792040797</v>
      </c>
      <c r="AM65" s="685">
        <v>6742119</v>
      </c>
      <c r="AN65" s="685">
        <v>6742120</v>
      </c>
    </row>
    <row r="66" spans="1:40" x14ac:dyDescent="0.25">
      <c r="A66" s="83"/>
      <c r="B66" s="241" t="s">
        <v>34</v>
      </c>
      <c r="C66" s="258">
        <v>8295090.3179270504</v>
      </c>
      <c r="D66" s="258">
        <v>8540944.4895867035</v>
      </c>
      <c r="E66" s="258">
        <v>8786798.6612463556</v>
      </c>
      <c r="F66" s="258">
        <v>9032652.832906004</v>
      </c>
      <c r="G66" s="258">
        <v>9290959.1227190401</v>
      </c>
      <c r="H66" s="258">
        <v>9560278.1174304467</v>
      </c>
      <c r="I66" s="258">
        <v>9827313.9463657737</v>
      </c>
      <c r="J66" s="258">
        <v>10124909.357991599</v>
      </c>
      <c r="K66" s="258">
        <v>8778659</v>
      </c>
      <c r="L66" s="258">
        <v>8986511</v>
      </c>
      <c r="M66" s="258">
        <v>9200056</v>
      </c>
      <c r="N66" s="258">
        <v>9421101</v>
      </c>
      <c r="O66" s="258">
        <v>9651235</v>
      </c>
      <c r="P66" s="258">
        <v>9651235</v>
      </c>
      <c r="Q66" s="258">
        <v>9651235</v>
      </c>
      <c r="R66" s="258">
        <v>9651235</v>
      </c>
      <c r="S66" s="258">
        <v>9917263</v>
      </c>
      <c r="T66" s="258">
        <v>9917263</v>
      </c>
      <c r="U66" s="258">
        <v>9917263</v>
      </c>
      <c r="V66" s="258">
        <v>9917263</v>
      </c>
      <c r="W66" s="258">
        <v>10144391</v>
      </c>
      <c r="X66" s="258">
        <v>10144391</v>
      </c>
      <c r="Y66" s="258">
        <v>10144391</v>
      </c>
      <c r="Z66" s="258">
        <v>10144391</v>
      </c>
      <c r="AA66" s="258">
        <v>10406685</v>
      </c>
      <c r="AB66" s="258">
        <v>10406685</v>
      </c>
      <c r="AC66" s="258">
        <v>10406685</v>
      </c>
      <c r="AD66" s="258">
        <v>10406685</v>
      </c>
      <c r="AE66" s="258">
        <v>10672920</v>
      </c>
      <c r="AF66" s="258">
        <v>10672920</v>
      </c>
      <c r="AG66" s="258">
        <v>10672920</v>
      </c>
      <c r="AH66" s="258">
        <v>10672920</v>
      </c>
      <c r="AI66" s="258">
        <v>10896116.920795921</v>
      </c>
      <c r="AJ66" s="614">
        <v>10896116.920795921</v>
      </c>
      <c r="AK66" s="686">
        <v>10896116.920795921</v>
      </c>
      <c r="AL66" s="686">
        <v>10896116.920795921</v>
      </c>
      <c r="AM66" s="686">
        <v>11287696</v>
      </c>
      <c r="AN66" s="686">
        <v>11287697</v>
      </c>
    </row>
    <row r="67" spans="1:40" x14ac:dyDescent="0.25">
      <c r="B67" s="484" t="s">
        <v>11</v>
      </c>
      <c r="C67" s="492">
        <v>799379</v>
      </c>
      <c r="D67" s="492">
        <v>799379</v>
      </c>
      <c r="E67" s="492">
        <v>799379</v>
      </c>
      <c r="F67" s="492">
        <v>799379</v>
      </c>
      <c r="G67" s="492">
        <v>799379</v>
      </c>
      <c r="H67" s="492">
        <v>799379</v>
      </c>
      <c r="I67" s="492">
        <v>799379</v>
      </c>
      <c r="J67" s="492">
        <v>799379</v>
      </c>
      <c r="K67" s="492">
        <f>+J67</f>
        <v>799379</v>
      </c>
      <c r="L67" s="492">
        <f>+K67</f>
        <v>799379</v>
      </c>
      <c r="M67" s="492">
        <f>+L67</f>
        <v>799379</v>
      </c>
      <c r="N67" s="492">
        <f>+M67</f>
        <v>799379</v>
      </c>
      <c r="O67" s="492">
        <v>799379</v>
      </c>
      <c r="P67" s="492">
        <v>799379</v>
      </c>
      <c r="Q67" s="492">
        <v>799379</v>
      </c>
      <c r="R67" s="492">
        <v>799379</v>
      </c>
      <c r="S67" s="492">
        <v>799379</v>
      </c>
      <c r="T67" s="492">
        <v>799379</v>
      </c>
      <c r="U67" s="492">
        <v>799379</v>
      </c>
      <c r="V67" s="492">
        <v>799379</v>
      </c>
      <c r="W67" s="492">
        <v>799379</v>
      </c>
      <c r="X67" s="492">
        <v>799379</v>
      </c>
      <c r="Y67" s="492">
        <v>799379</v>
      </c>
      <c r="Z67" s="492">
        <v>799379</v>
      </c>
      <c r="AA67" s="492">
        <v>799379</v>
      </c>
      <c r="AB67" s="492">
        <v>799379</v>
      </c>
      <c r="AC67" s="492">
        <v>799379</v>
      </c>
      <c r="AD67" s="492">
        <v>799379</v>
      </c>
      <c r="AE67" s="492">
        <v>799379</v>
      </c>
      <c r="AF67" s="492">
        <v>799379</v>
      </c>
      <c r="AG67" s="492">
        <v>799379</v>
      </c>
      <c r="AH67" s="492">
        <v>799379</v>
      </c>
      <c r="AI67" s="492">
        <v>799379</v>
      </c>
      <c r="AJ67" s="649">
        <v>799379</v>
      </c>
      <c r="AK67" s="687">
        <v>799379</v>
      </c>
      <c r="AL67" s="687">
        <v>799379</v>
      </c>
      <c r="AM67" s="687">
        <v>799379</v>
      </c>
      <c r="AN67" s="687">
        <v>799380</v>
      </c>
    </row>
    <row r="68" spans="1:40" x14ac:dyDescent="0.25">
      <c r="A68" s="83">
        <f>257+131+102+79+334+184+324+122+107+287+174+631+382+195+268+135+50+367+347+223+144+78+250</f>
        <v>5171</v>
      </c>
      <c r="B68" s="241" t="s">
        <v>12</v>
      </c>
      <c r="C68" s="256">
        <v>3542.9890000000009</v>
      </c>
      <c r="D68" s="256">
        <v>3542.9890000000009</v>
      </c>
      <c r="E68" s="256">
        <v>3542.9890000000009</v>
      </c>
      <c r="F68" s="256">
        <v>3542.9890000000009</v>
      </c>
      <c r="G68" s="256">
        <v>3542.9890000000009</v>
      </c>
      <c r="H68" s="256">
        <v>3542.9890000000009</v>
      </c>
      <c r="I68" s="256">
        <v>3542.9890000000009</v>
      </c>
      <c r="J68" s="256">
        <v>3542.9890000000009</v>
      </c>
      <c r="K68" s="256">
        <v>3542.9890000000009</v>
      </c>
      <c r="L68" s="256">
        <v>3542.9890000000009</v>
      </c>
      <c r="M68" s="256">
        <v>3542.9890000000009</v>
      </c>
      <c r="N68" s="256">
        <v>3543.989</v>
      </c>
      <c r="O68" s="256">
        <v>3544</v>
      </c>
      <c r="P68" s="256">
        <v>3544</v>
      </c>
      <c r="Q68" s="256">
        <v>3544</v>
      </c>
      <c r="R68" s="256">
        <v>3544</v>
      </c>
      <c r="S68" s="256">
        <v>3544</v>
      </c>
      <c r="T68" s="256">
        <v>3544</v>
      </c>
      <c r="U68" s="256">
        <v>3544</v>
      </c>
      <c r="V68" s="256">
        <v>3544</v>
      </c>
      <c r="W68" s="256">
        <v>3544</v>
      </c>
      <c r="X68" s="256">
        <v>3544</v>
      </c>
      <c r="Y68" s="256">
        <v>3544</v>
      </c>
      <c r="Z68" s="256">
        <v>3544</v>
      </c>
      <c r="AA68" s="256">
        <v>3544</v>
      </c>
      <c r="AB68" s="256">
        <v>3544</v>
      </c>
      <c r="AC68" s="256">
        <v>3544</v>
      </c>
      <c r="AD68" s="256">
        <v>3544</v>
      </c>
      <c r="AE68" s="256">
        <v>3544</v>
      </c>
      <c r="AF68" s="256">
        <v>3544</v>
      </c>
      <c r="AG68" s="256">
        <v>3544</v>
      </c>
      <c r="AH68" s="256">
        <v>3544</v>
      </c>
      <c r="AI68" s="256">
        <v>3544</v>
      </c>
      <c r="AJ68" s="645">
        <v>3544</v>
      </c>
      <c r="AK68" s="682">
        <v>3544</v>
      </c>
      <c r="AL68" s="682">
        <v>3544</v>
      </c>
      <c r="AM68" s="682">
        <v>3544</v>
      </c>
      <c r="AN68" s="682">
        <v>3545</v>
      </c>
    </row>
    <row r="69" spans="1:40" x14ac:dyDescent="0.25">
      <c r="A69" s="83"/>
      <c r="B69" s="259" t="s">
        <v>13</v>
      </c>
      <c r="C69" s="260">
        <f>+C67-C68</f>
        <v>795836.01100000006</v>
      </c>
      <c r="D69" s="260">
        <f t="shared" ref="D69:J69" si="22">+D67-D68</f>
        <v>795836.01100000006</v>
      </c>
      <c r="E69" s="260">
        <f t="shared" si="22"/>
        <v>795836.01100000006</v>
      </c>
      <c r="F69" s="260">
        <f t="shared" si="22"/>
        <v>795836.01100000006</v>
      </c>
      <c r="G69" s="260">
        <f t="shared" si="22"/>
        <v>795836.01100000006</v>
      </c>
      <c r="H69" s="260">
        <f t="shared" si="22"/>
        <v>795836.01100000006</v>
      </c>
      <c r="I69" s="260">
        <f t="shared" si="22"/>
        <v>795836.01100000006</v>
      </c>
      <c r="J69" s="260">
        <f t="shared" si="22"/>
        <v>795836.01100000006</v>
      </c>
      <c r="K69" s="260">
        <f>+K67-K68</f>
        <v>795836.01100000006</v>
      </c>
      <c r="L69" s="260">
        <f>+L67-L68</f>
        <v>795836.01100000006</v>
      </c>
      <c r="M69" s="260">
        <f>+M67-M68</f>
        <v>795836.01100000006</v>
      </c>
      <c r="N69" s="260">
        <f>+N67-N68</f>
        <v>795835.01100000006</v>
      </c>
      <c r="O69" s="256">
        <f>+O67-O68</f>
        <v>795835</v>
      </c>
      <c r="P69" s="256">
        <v>795835</v>
      </c>
      <c r="Q69" s="256">
        <v>795835</v>
      </c>
      <c r="R69" s="256">
        <v>795835</v>
      </c>
      <c r="S69" s="260">
        <v>795835</v>
      </c>
      <c r="T69" s="260">
        <v>795835</v>
      </c>
      <c r="U69" s="260">
        <v>795835</v>
      </c>
      <c r="V69" s="260">
        <v>795835</v>
      </c>
      <c r="W69" s="260">
        <v>795835</v>
      </c>
      <c r="X69" s="260">
        <v>795835</v>
      </c>
      <c r="Y69" s="260">
        <v>795835</v>
      </c>
      <c r="Z69" s="260">
        <v>795835</v>
      </c>
      <c r="AA69" s="260">
        <v>795835</v>
      </c>
      <c r="AB69" s="260">
        <v>795835</v>
      </c>
      <c r="AC69" s="260">
        <v>795835</v>
      </c>
      <c r="AD69" s="260">
        <v>795835</v>
      </c>
      <c r="AE69" s="260">
        <v>795835</v>
      </c>
      <c r="AF69" s="260">
        <v>795835</v>
      </c>
      <c r="AG69" s="260">
        <v>795835</v>
      </c>
      <c r="AH69" s="260">
        <v>795835</v>
      </c>
      <c r="AI69" s="260">
        <v>795835</v>
      </c>
      <c r="AJ69" s="650">
        <v>795835</v>
      </c>
      <c r="AK69" s="713">
        <v>795835</v>
      </c>
      <c r="AL69" s="713">
        <v>795835</v>
      </c>
      <c r="AM69" s="713">
        <v>795835</v>
      </c>
      <c r="AN69" s="713">
        <v>795836</v>
      </c>
    </row>
    <row r="70" spans="1:40" x14ac:dyDescent="0.25">
      <c r="B70" s="247" t="s">
        <v>14</v>
      </c>
      <c r="C70" s="11">
        <v>128</v>
      </c>
      <c r="D70" s="11">
        <v>128</v>
      </c>
      <c r="E70" s="11">
        <v>128</v>
      </c>
      <c r="F70" s="11">
        <v>128</v>
      </c>
      <c r="G70" s="11">
        <v>128</v>
      </c>
      <c r="H70" s="11">
        <v>128</v>
      </c>
      <c r="I70" s="11">
        <v>128</v>
      </c>
      <c r="J70" s="11">
        <v>128</v>
      </c>
      <c r="K70" s="11">
        <v>128</v>
      </c>
      <c r="L70" s="11">
        <v>128</v>
      </c>
      <c r="M70" s="11">
        <v>128</v>
      </c>
      <c r="N70" s="11">
        <v>128</v>
      </c>
      <c r="O70" s="288">
        <v>154</v>
      </c>
      <c r="P70" s="288">
        <v>154</v>
      </c>
      <c r="Q70" s="288">
        <v>154</v>
      </c>
      <c r="R70" s="288">
        <v>154</v>
      </c>
      <c r="S70" s="11">
        <v>154</v>
      </c>
      <c r="T70" s="11">
        <v>154</v>
      </c>
      <c r="U70" s="11">
        <v>154</v>
      </c>
      <c r="V70" s="11">
        <v>154</v>
      </c>
      <c r="W70" s="11">
        <v>154</v>
      </c>
      <c r="X70" s="11">
        <v>155</v>
      </c>
      <c r="Y70" s="11">
        <v>155</v>
      </c>
      <c r="Z70" s="11">
        <v>155</v>
      </c>
      <c r="AA70" s="11">
        <v>155</v>
      </c>
      <c r="AB70" s="11">
        <v>155</v>
      </c>
      <c r="AC70" s="11">
        <v>155</v>
      </c>
      <c r="AD70" s="11">
        <v>155</v>
      </c>
      <c r="AE70" s="11">
        <v>155</v>
      </c>
      <c r="AF70" s="11">
        <v>155</v>
      </c>
      <c r="AG70" s="11">
        <v>155</v>
      </c>
      <c r="AH70" s="11">
        <v>155</v>
      </c>
      <c r="AI70" s="11">
        <v>155</v>
      </c>
      <c r="AJ70" s="651">
        <v>155</v>
      </c>
      <c r="AK70" s="688">
        <v>155</v>
      </c>
      <c r="AL70" s="688">
        <v>155</v>
      </c>
      <c r="AM70" s="688">
        <v>155</v>
      </c>
      <c r="AN70" s="688">
        <v>156</v>
      </c>
    </row>
    <row r="71" spans="1:40" s="243" customFormat="1" x14ac:dyDescent="0.25">
      <c r="A71" s="459"/>
      <c r="B71" s="245" t="s">
        <v>87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52"/>
      <c r="AK71" s="689"/>
      <c r="AL71" s="689"/>
      <c r="AM71" s="689"/>
      <c r="AN71" s="689"/>
    </row>
    <row r="72" spans="1:40" x14ac:dyDescent="0.25">
      <c r="B72" s="246"/>
      <c r="C72" s="3">
        <v>2005</v>
      </c>
      <c r="D72" s="3">
        <v>2006</v>
      </c>
      <c r="E72" s="3">
        <v>2007</v>
      </c>
      <c r="F72" s="3">
        <v>2008</v>
      </c>
      <c r="G72" s="3">
        <v>2009</v>
      </c>
      <c r="H72" s="3">
        <v>2010</v>
      </c>
      <c r="I72" s="3">
        <v>2011</v>
      </c>
      <c r="J72" s="4">
        <v>2012</v>
      </c>
      <c r="K72" s="4">
        <v>2013</v>
      </c>
      <c r="L72" s="4">
        <v>2014</v>
      </c>
      <c r="M72" s="4">
        <f t="shared" ref="M72:R72" si="23">+M3</f>
        <v>2015</v>
      </c>
      <c r="N72" s="4">
        <f t="shared" si="23"/>
        <v>2016</v>
      </c>
      <c r="O72" s="4" t="str">
        <f t="shared" si="23"/>
        <v>2017Q1</v>
      </c>
      <c r="P72" s="4" t="str">
        <f t="shared" si="23"/>
        <v>2017Q2</v>
      </c>
      <c r="Q72" s="4" t="str">
        <f t="shared" si="23"/>
        <v>2017Q3</v>
      </c>
      <c r="R72" s="4" t="str">
        <f t="shared" si="23"/>
        <v>2017Q4</v>
      </c>
      <c r="S72" s="4" t="s">
        <v>389</v>
      </c>
      <c r="T72" s="4" t="s">
        <v>390</v>
      </c>
      <c r="U72" s="4" t="s">
        <v>392</v>
      </c>
      <c r="V72" s="4" t="s">
        <v>397</v>
      </c>
      <c r="W72" s="4" t="s">
        <v>405</v>
      </c>
      <c r="X72" s="4" t="s">
        <v>408</v>
      </c>
      <c r="Y72" s="4" t="str">
        <f t="shared" ref="Y72:AG72" si="24">+Y3</f>
        <v>2019Q3</v>
      </c>
      <c r="Z72" s="4" t="str">
        <f t="shared" si="24"/>
        <v>2019Q4</v>
      </c>
      <c r="AA72" s="4" t="str">
        <f t="shared" si="24"/>
        <v>2020Q1</v>
      </c>
      <c r="AB72" s="4" t="str">
        <f t="shared" si="24"/>
        <v>2020Q2</v>
      </c>
      <c r="AC72" s="4" t="str">
        <f t="shared" si="24"/>
        <v>2020Q3</v>
      </c>
      <c r="AD72" s="4" t="str">
        <f t="shared" si="24"/>
        <v>2020Q4</v>
      </c>
      <c r="AE72" s="4" t="str">
        <f t="shared" si="24"/>
        <v>2021Q1</v>
      </c>
      <c r="AF72" s="4" t="str">
        <f t="shared" si="24"/>
        <v>2021Q2</v>
      </c>
      <c r="AG72" s="4" t="str">
        <f t="shared" si="24"/>
        <v>2021Q3</v>
      </c>
      <c r="AH72" s="4" t="s">
        <v>712</v>
      </c>
      <c r="AI72" s="4" t="s">
        <v>734</v>
      </c>
      <c r="AJ72" s="653" t="str">
        <f>+AJ3</f>
        <v>2022Q2</v>
      </c>
      <c r="AK72" s="653" t="str">
        <f>+AK3</f>
        <v>2022Q3</v>
      </c>
      <c r="AL72" s="653" t="s">
        <v>767</v>
      </c>
      <c r="AM72" s="653" t="s">
        <v>768</v>
      </c>
      <c r="AN72" s="653" t="s">
        <v>770</v>
      </c>
    </row>
    <row r="73" spans="1:40" x14ac:dyDescent="0.25">
      <c r="B73" s="247" t="s">
        <v>0</v>
      </c>
      <c r="C73" s="6"/>
      <c r="D73" s="6">
        <f t="shared" ref="D73:O73" si="25">+D4-C4</f>
        <v>317059</v>
      </c>
      <c r="E73" s="6">
        <f t="shared" si="25"/>
        <v>236633</v>
      </c>
      <c r="F73" s="6">
        <f t="shared" si="25"/>
        <v>157892</v>
      </c>
      <c r="G73" s="6">
        <f t="shared" si="25"/>
        <v>96944</v>
      </c>
      <c r="H73" s="6">
        <f t="shared" si="25"/>
        <v>338509</v>
      </c>
      <c r="I73" s="6">
        <f t="shared" si="25"/>
        <v>283333</v>
      </c>
      <c r="J73" s="6">
        <f t="shared" si="25"/>
        <v>79363</v>
      </c>
      <c r="K73" s="6">
        <f t="shared" si="25"/>
        <v>1007892</v>
      </c>
      <c r="L73" s="6">
        <f t="shared" si="25"/>
        <v>260087</v>
      </c>
      <c r="M73" s="6">
        <f t="shared" si="25"/>
        <v>943589</v>
      </c>
      <c r="N73" s="6">
        <f t="shared" si="25"/>
        <v>857220</v>
      </c>
      <c r="O73" s="6">
        <f t="shared" si="25"/>
        <v>91070</v>
      </c>
      <c r="P73" s="6">
        <f>+P4-N4</f>
        <v>180787</v>
      </c>
      <c r="Q73" s="6">
        <f>+Q4-N4</f>
        <v>-386375.29999999981</v>
      </c>
      <c r="R73" s="6">
        <f>+R4-N4</f>
        <v>-365833</v>
      </c>
      <c r="S73" s="6">
        <f>+S4-R4</f>
        <v>105953</v>
      </c>
      <c r="T73" s="6">
        <f>T4-R4</f>
        <v>148117</v>
      </c>
      <c r="U73" s="6">
        <f>U4-R4</f>
        <v>286620</v>
      </c>
      <c r="V73" s="6">
        <f>V4-R4</f>
        <v>197193</v>
      </c>
      <c r="W73" s="6">
        <f t="shared" ref="W73:AG73" si="26">W4-V4</f>
        <v>35317</v>
      </c>
      <c r="X73" s="6">
        <f t="shared" si="26"/>
        <v>56095</v>
      </c>
      <c r="Y73" s="6">
        <f t="shared" si="26"/>
        <v>-125460</v>
      </c>
      <c r="Z73" s="6">
        <f t="shared" si="26"/>
        <v>-174468</v>
      </c>
      <c r="AA73" s="6">
        <f t="shared" si="26"/>
        <v>113505</v>
      </c>
      <c r="AB73" s="6">
        <f t="shared" si="26"/>
        <v>30328</v>
      </c>
      <c r="AC73" s="6">
        <f t="shared" si="26"/>
        <v>40293</v>
      </c>
      <c r="AD73" s="6">
        <f t="shared" si="26"/>
        <v>47394</v>
      </c>
      <c r="AE73" s="6">
        <f t="shared" si="26"/>
        <v>45142</v>
      </c>
      <c r="AF73" s="6">
        <f t="shared" si="26"/>
        <v>75094</v>
      </c>
      <c r="AG73" s="6">
        <f t="shared" si="26"/>
        <v>40709</v>
      </c>
      <c r="AH73" s="6">
        <v>55090</v>
      </c>
      <c r="AI73" s="6">
        <v>13285</v>
      </c>
      <c r="AJ73" s="81">
        <f>AJ4-AH4</f>
        <v>251217</v>
      </c>
      <c r="AK73" s="690">
        <f>AK4-AI4</f>
        <v>192752</v>
      </c>
      <c r="AL73" s="690">
        <v>-99343</v>
      </c>
      <c r="AM73" s="690">
        <v>0</v>
      </c>
      <c r="AN73" s="690" t="e">
        <f>AN4-AL4</f>
        <v>#REF!</v>
      </c>
    </row>
    <row r="74" spans="1:40" x14ac:dyDescent="0.25">
      <c r="B74" s="247" t="s">
        <v>1</v>
      </c>
      <c r="C74" s="6"/>
      <c r="D74" s="6">
        <f t="shared" ref="D74:O74" si="27">+D20-C20</f>
        <v>204029</v>
      </c>
      <c r="E74" s="6">
        <f t="shared" si="27"/>
        <v>137236</v>
      </c>
      <c r="F74" s="6">
        <f t="shared" si="27"/>
        <v>219823</v>
      </c>
      <c r="G74" s="6">
        <f t="shared" si="27"/>
        <v>214618</v>
      </c>
      <c r="H74" s="6">
        <f t="shared" si="27"/>
        <v>729060</v>
      </c>
      <c r="I74" s="6">
        <f t="shared" si="27"/>
        <v>317438</v>
      </c>
      <c r="J74" s="6">
        <f t="shared" si="27"/>
        <v>236596</v>
      </c>
      <c r="K74" s="6">
        <f t="shared" si="27"/>
        <v>396123</v>
      </c>
      <c r="L74" s="6">
        <f t="shared" si="27"/>
        <v>228582</v>
      </c>
      <c r="M74" s="6">
        <f t="shared" si="27"/>
        <v>-412432</v>
      </c>
      <c r="N74" s="6">
        <f t="shared" si="27"/>
        <v>453711</v>
      </c>
      <c r="O74" s="6">
        <f t="shared" si="27"/>
        <v>-60642</v>
      </c>
      <c r="P74" s="6">
        <f>+P20-N20</f>
        <v>70422</v>
      </c>
      <c r="Q74" s="6">
        <f>+Q20-N20</f>
        <v>-235408</v>
      </c>
      <c r="R74" s="6">
        <f>+R20-N20</f>
        <v>-180575</v>
      </c>
      <c r="S74" s="6">
        <f>+S20-R20</f>
        <v>95694</v>
      </c>
      <c r="T74" s="6">
        <f>T20-R20</f>
        <v>7106</v>
      </c>
      <c r="U74" s="6">
        <f>U20-R20</f>
        <v>79307</v>
      </c>
      <c r="V74" s="6">
        <f>V20-R20</f>
        <v>57334</v>
      </c>
      <c r="W74" s="6">
        <f t="shared" ref="W74:AG74" si="28">W20-V20</f>
        <v>-382479</v>
      </c>
      <c r="X74" s="6">
        <f t="shared" si="28"/>
        <v>45330</v>
      </c>
      <c r="Y74" s="6">
        <f t="shared" si="28"/>
        <v>-94370</v>
      </c>
      <c r="Z74" s="6">
        <f t="shared" si="28"/>
        <v>24891</v>
      </c>
      <c r="AA74" s="6">
        <f t="shared" si="28"/>
        <v>246492.26236527413</v>
      </c>
      <c r="AB74" s="6">
        <f t="shared" si="28"/>
        <v>170278.73763472587</v>
      </c>
      <c r="AC74" s="6">
        <f t="shared" si="28"/>
        <v>-168733</v>
      </c>
      <c r="AD74" s="6">
        <f t="shared" si="28"/>
        <v>20390.810865838081</v>
      </c>
      <c r="AE74" s="6">
        <f t="shared" si="28"/>
        <v>92761.189134161919</v>
      </c>
      <c r="AF74" s="6">
        <f t="shared" si="28"/>
        <v>-29034</v>
      </c>
      <c r="AG74" s="6">
        <f t="shared" si="28"/>
        <v>52046</v>
      </c>
      <c r="AH74" s="6">
        <v>-2119</v>
      </c>
      <c r="AI74" s="6">
        <v>-21865</v>
      </c>
      <c r="AJ74" s="81">
        <f>AJ20-AH20</f>
        <v>-33870</v>
      </c>
      <c r="AK74" s="690">
        <f>AK20-AI20</f>
        <v>205602</v>
      </c>
      <c r="AL74" s="690">
        <v>-224440</v>
      </c>
      <c r="AM74" s="690">
        <v>0</v>
      </c>
      <c r="AN74" s="690" t="e">
        <f>AN20-AL20</f>
        <v>#REF!</v>
      </c>
    </row>
    <row r="75" spans="1:40" x14ac:dyDescent="0.25">
      <c r="B75" s="247" t="s">
        <v>2</v>
      </c>
      <c r="C75" s="6"/>
      <c r="D75" s="6">
        <f t="shared" ref="D75:O75" si="29">+D33-C33</f>
        <v>10</v>
      </c>
      <c r="E75" s="6">
        <f t="shared" si="29"/>
        <v>46</v>
      </c>
      <c r="F75" s="6">
        <f t="shared" si="29"/>
        <v>22</v>
      </c>
      <c r="G75" s="6">
        <f t="shared" si="29"/>
        <v>56</v>
      </c>
      <c r="H75" s="6">
        <f t="shared" si="29"/>
        <v>64</v>
      </c>
      <c r="I75" s="6">
        <f t="shared" si="29"/>
        <v>41</v>
      </c>
      <c r="J75" s="6">
        <f t="shared" si="29"/>
        <v>54</v>
      </c>
      <c r="K75" s="6">
        <f t="shared" si="29"/>
        <v>9</v>
      </c>
      <c r="L75" s="6">
        <f t="shared" si="29"/>
        <v>52</v>
      </c>
      <c r="M75" s="6">
        <f t="shared" si="29"/>
        <v>42</v>
      </c>
      <c r="N75" s="6">
        <f t="shared" si="29"/>
        <v>45</v>
      </c>
      <c r="O75" s="6">
        <f t="shared" si="29"/>
        <v>-13</v>
      </c>
      <c r="P75" s="6">
        <f>+P33-N33</f>
        <v>-17</v>
      </c>
      <c r="Q75" s="6">
        <f>+Q33-N33</f>
        <v>-13</v>
      </c>
      <c r="R75" s="6">
        <f>+R33-N33</f>
        <v>0</v>
      </c>
      <c r="S75" s="6">
        <f>+S33-R33</f>
        <v>1</v>
      </c>
      <c r="T75" s="6">
        <f>+T33-R33</f>
        <v>1</v>
      </c>
      <c r="U75" s="6">
        <f>+U33-R33</f>
        <v>36</v>
      </c>
      <c r="V75" s="6">
        <f>+V33-R33</f>
        <v>36</v>
      </c>
      <c r="W75" s="6">
        <f t="shared" ref="W75:AG75" si="30">+W33-V33</f>
        <v>-35</v>
      </c>
      <c r="X75" s="6">
        <f t="shared" si="30"/>
        <v>23</v>
      </c>
      <c r="Y75" s="6">
        <f t="shared" si="30"/>
        <v>-4</v>
      </c>
      <c r="Z75" s="6">
        <f t="shared" si="30"/>
        <v>0</v>
      </c>
      <c r="AA75" s="6">
        <f t="shared" si="30"/>
        <v>0</v>
      </c>
      <c r="AB75" s="6">
        <f t="shared" si="30"/>
        <v>-4</v>
      </c>
      <c r="AC75" s="6">
        <f t="shared" si="30"/>
        <v>9</v>
      </c>
      <c r="AD75" s="6">
        <f t="shared" si="30"/>
        <v>0</v>
      </c>
      <c r="AE75" s="6">
        <f t="shared" si="30"/>
        <v>-11</v>
      </c>
      <c r="AF75" s="6">
        <f t="shared" si="30"/>
        <v>1</v>
      </c>
      <c r="AG75" s="6">
        <f t="shared" si="30"/>
        <v>83</v>
      </c>
      <c r="AH75" s="6">
        <v>-3</v>
      </c>
      <c r="AI75" s="6">
        <v>-12</v>
      </c>
      <c r="AJ75" s="81">
        <f t="shared" ref="AJ75:AN77" si="31">+AJ33-AH33</f>
        <v>-12</v>
      </c>
      <c r="AK75" s="690">
        <f t="shared" si="31"/>
        <v>-6</v>
      </c>
      <c r="AL75" s="690">
        <v>2</v>
      </c>
      <c r="AM75" s="690">
        <v>0</v>
      </c>
      <c r="AN75" s="690" t="e">
        <f t="shared" si="31"/>
        <v>#REF!</v>
      </c>
    </row>
    <row r="76" spans="1:40" x14ac:dyDescent="0.25">
      <c r="B76" s="247" t="s">
        <v>3</v>
      </c>
      <c r="C76" s="6"/>
      <c r="D76" s="6">
        <f t="shared" ref="D76:O76" si="32">+D34-C34</f>
        <v>10</v>
      </c>
      <c r="E76" s="6">
        <f t="shared" si="32"/>
        <v>38</v>
      </c>
      <c r="F76" s="6">
        <f t="shared" si="32"/>
        <v>16</v>
      </c>
      <c r="G76" s="6">
        <f t="shared" si="32"/>
        <v>24</v>
      </c>
      <c r="H76" s="6">
        <f t="shared" si="32"/>
        <v>42</v>
      </c>
      <c r="I76" s="6">
        <f t="shared" si="32"/>
        <v>33</v>
      </c>
      <c r="J76" s="6">
        <f t="shared" si="32"/>
        <v>47</v>
      </c>
      <c r="K76" s="6">
        <f t="shared" si="32"/>
        <v>6.8336594911937141</v>
      </c>
      <c r="L76" s="6">
        <f t="shared" si="32"/>
        <v>33.166340508806286</v>
      </c>
      <c r="M76" s="6">
        <f t="shared" si="32"/>
        <v>31.426573426573384</v>
      </c>
      <c r="N76" s="6">
        <f t="shared" si="32"/>
        <v>10.573426573426616</v>
      </c>
      <c r="O76" s="6">
        <f t="shared" si="32"/>
        <v>-9.2716236722306462</v>
      </c>
      <c r="P76" s="6">
        <f>+P34-O34</f>
        <v>-2.8528072837632976</v>
      </c>
      <c r="Q76" s="6">
        <f>+Q34-P34</f>
        <v>2.8528072837632976</v>
      </c>
      <c r="R76" s="6">
        <f>+R34-N34</f>
        <v>12</v>
      </c>
      <c r="S76" s="6">
        <f>+S34-R34</f>
        <v>0.73141122913500567</v>
      </c>
      <c r="T76" s="6">
        <f>+T34-R34</f>
        <v>0.73141122913500567</v>
      </c>
      <c r="U76" s="6">
        <f>+U34-R34</f>
        <v>26.330804248861909</v>
      </c>
      <c r="V76" s="329">
        <f>+V34-R34</f>
        <v>26.330804248861909</v>
      </c>
      <c r="W76" s="6">
        <f t="shared" ref="W76:AG76" si="33">+W34-V34</f>
        <v>-25.599393019726904</v>
      </c>
      <c r="X76" s="6">
        <f t="shared" si="33"/>
        <v>-13.731411229135006</v>
      </c>
      <c r="Y76" s="6">
        <f t="shared" si="33"/>
        <v>-10</v>
      </c>
      <c r="Z76" s="6">
        <f t="shared" si="33"/>
        <v>0</v>
      </c>
      <c r="AA76" s="6">
        <f t="shared" si="33"/>
        <v>-9</v>
      </c>
      <c r="AB76" s="6">
        <f t="shared" si="33"/>
        <v>0</v>
      </c>
      <c r="AC76" s="6">
        <f t="shared" si="33"/>
        <v>6</v>
      </c>
      <c r="AD76" s="6">
        <f t="shared" si="33"/>
        <v>-5</v>
      </c>
      <c r="AE76" s="6">
        <f t="shared" si="33"/>
        <v>-11</v>
      </c>
      <c r="AF76" s="6">
        <f t="shared" si="33"/>
        <v>5</v>
      </c>
      <c r="AG76" s="6">
        <f t="shared" si="33"/>
        <v>-36</v>
      </c>
      <c r="AH76" s="6">
        <v>80</v>
      </c>
      <c r="AI76" s="6">
        <v>-1</v>
      </c>
      <c r="AJ76" s="81">
        <f t="shared" si="31"/>
        <v>0</v>
      </c>
      <c r="AK76" s="690">
        <f t="shared" si="31"/>
        <v>-4</v>
      </c>
      <c r="AL76" s="690">
        <v>2</v>
      </c>
      <c r="AM76" s="690">
        <v>0</v>
      </c>
      <c r="AN76" s="690" t="e">
        <f t="shared" si="31"/>
        <v>#REF!</v>
      </c>
    </row>
    <row r="77" spans="1:40" x14ac:dyDescent="0.25">
      <c r="B77" s="247" t="s">
        <v>4</v>
      </c>
      <c r="C77" s="6"/>
      <c r="D77" s="6">
        <f t="shared" ref="D77:O77" si="34">+D35-C35</f>
        <v>0</v>
      </c>
      <c r="E77" s="6">
        <f t="shared" si="34"/>
        <v>8</v>
      </c>
      <c r="F77" s="6">
        <f t="shared" si="34"/>
        <v>6</v>
      </c>
      <c r="G77" s="6">
        <f t="shared" si="34"/>
        <v>32</v>
      </c>
      <c r="H77" s="6">
        <f t="shared" si="34"/>
        <v>22</v>
      </c>
      <c r="I77" s="6">
        <f t="shared" si="34"/>
        <v>8</v>
      </c>
      <c r="J77" s="6">
        <f t="shared" si="34"/>
        <v>7</v>
      </c>
      <c r="K77" s="6">
        <f t="shared" si="34"/>
        <v>2.1663405088062859</v>
      </c>
      <c r="L77" s="6">
        <f t="shared" si="34"/>
        <v>18.833659491193714</v>
      </c>
      <c r="M77" s="6">
        <f t="shared" si="34"/>
        <v>10.573426573426616</v>
      </c>
      <c r="N77" s="6">
        <f t="shared" si="34"/>
        <v>34.426573426573384</v>
      </c>
      <c r="O77" s="6">
        <f t="shared" si="34"/>
        <v>-3.7283763277693538</v>
      </c>
      <c r="P77" s="6">
        <f>+P35-N35</f>
        <v>-4.8755690440060562</v>
      </c>
      <c r="Q77" s="6">
        <f>Q35-N35</f>
        <v>-3.7283763277693538</v>
      </c>
      <c r="R77" s="6">
        <f>R35-N35</f>
        <v>-12</v>
      </c>
      <c r="S77" s="6">
        <f>+S35-R35</f>
        <v>0</v>
      </c>
      <c r="T77" s="6">
        <f>+T35-S35</f>
        <v>0.26858877086499433</v>
      </c>
      <c r="U77" s="6">
        <f>+U35-R35</f>
        <v>9.6691957511380906</v>
      </c>
      <c r="V77" s="6">
        <f>+V35-R35</f>
        <v>9.6691957511380906</v>
      </c>
      <c r="W77" s="6">
        <f t="shared" ref="W77:AG77" si="35">+W35-V35</f>
        <v>-9.4006069802730963</v>
      </c>
      <c r="X77" s="6">
        <f t="shared" si="35"/>
        <v>36.731411229135006</v>
      </c>
      <c r="Y77" s="6">
        <f t="shared" si="35"/>
        <v>6</v>
      </c>
      <c r="Z77" s="6">
        <f t="shared" si="35"/>
        <v>0</v>
      </c>
      <c r="AA77" s="6">
        <f t="shared" si="35"/>
        <v>9</v>
      </c>
      <c r="AB77" s="6">
        <f t="shared" si="35"/>
        <v>-4</v>
      </c>
      <c r="AC77" s="6">
        <f t="shared" si="35"/>
        <v>3</v>
      </c>
      <c r="AD77" s="6">
        <f t="shared" si="35"/>
        <v>5</v>
      </c>
      <c r="AE77" s="6">
        <f t="shared" si="35"/>
        <v>0</v>
      </c>
      <c r="AF77" s="6">
        <f t="shared" si="35"/>
        <v>-4</v>
      </c>
      <c r="AG77" s="6">
        <f t="shared" si="35"/>
        <v>119</v>
      </c>
      <c r="AH77" s="6">
        <v>-83</v>
      </c>
      <c r="AI77" s="6">
        <v>-11</v>
      </c>
      <c r="AJ77" s="81">
        <f t="shared" si="31"/>
        <v>-12</v>
      </c>
      <c r="AK77" s="690">
        <f t="shared" si="31"/>
        <v>-2</v>
      </c>
      <c r="AL77" s="690">
        <v>0</v>
      </c>
      <c r="AM77" s="690">
        <v>0</v>
      </c>
      <c r="AN77" s="690" t="e">
        <f t="shared" si="31"/>
        <v>#REF!</v>
      </c>
    </row>
    <row r="78" spans="1:40" x14ac:dyDescent="0.25">
      <c r="B78" s="247" t="s">
        <v>6</v>
      </c>
      <c r="C78" s="6"/>
      <c r="D78" s="6">
        <f t="shared" ref="D78:L78" si="36">+D52-C52</f>
        <v>19</v>
      </c>
      <c r="E78" s="6">
        <f t="shared" si="36"/>
        <v>135</v>
      </c>
      <c r="F78" s="6">
        <f t="shared" si="36"/>
        <v>83</v>
      </c>
      <c r="G78" s="6">
        <f t="shared" si="36"/>
        <v>74</v>
      </c>
      <c r="H78" s="6">
        <f t="shared" si="36"/>
        <v>145</v>
      </c>
      <c r="I78" s="6">
        <f t="shared" si="36"/>
        <v>120</v>
      </c>
      <c r="J78" s="6">
        <f t="shared" si="36"/>
        <v>25</v>
      </c>
      <c r="K78" s="6">
        <f t="shared" si="36"/>
        <v>200</v>
      </c>
      <c r="L78" s="6">
        <f t="shared" si="36"/>
        <v>223</v>
      </c>
      <c r="M78" s="6">
        <f>+M52-L52</f>
        <v>275</v>
      </c>
      <c r="N78" s="6">
        <f>+N52-M52</f>
        <v>102</v>
      </c>
      <c r="O78" s="6">
        <f>+O52-N52</f>
        <v>21</v>
      </c>
      <c r="P78" s="6">
        <f>+P52-N52</f>
        <v>23</v>
      </c>
      <c r="Q78" s="6">
        <f>+Q52-N52</f>
        <v>-75</v>
      </c>
      <c r="R78" s="6">
        <f>+R52-N52</f>
        <v>66</v>
      </c>
      <c r="S78" s="6">
        <f>+S52-R52</f>
        <v>-37</v>
      </c>
      <c r="T78" s="6">
        <f>+T52-R52</f>
        <v>-48</v>
      </c>
      <c r="U78" s="6">
        <f>+U52-R52</f>
        <v>93</v>
      </c>
      <c r="V78" s="6">
        <f>+V52-R52</f>
        <v>299</v>
      </c>
      <c r="W78" s="6">
        <f t="shared" ref="W78:AG78" si="37">+W52-V52</f>
        <v>-281</v>
      </c>
      <c r="X78" s="6">
        <f t="shared" si="37"/>
        <v>19</v>
      </c>
      <c r="Y78" s="6">
        <f t="shared" si="37"/>
        <v>-7</v>
      </c>
      <c r="Z78" s="6">
        <f t="shared" si="37"/>
        <v>-19</v>
      </c>
      <c r="AA78" s="6">
        <f t="shared" si="37"/>
        <v>-1</v>
      </c>
      <c r="AB78" s="6">
        <f t="shared" si="37"/>
        <v>-39</v>
      </c>
      <c r="AC78" s="6">
        <f t="shared" si="37"/>
        <v>4</v>
      </c>
      <c r="AD78" s="6">
        <f t="shared" si="37"/>
        <v>-9</v>
      </c>
      <c r="AE78" s="6">
        <f t="shared" si="37"/>
        <v>-18</v>
      </c>
      <c r="AF78" s="6">
        <f t="shared" si="37"/>
        <v>-5</v>
      </c>
      <c r="AG78" s="6">
        <f t="shared" si="37"/>
        <v>-32</v>
      </c>
      <c r="AH78" s="6">
        <v>-18</v>
      </c>
      <c r="AI78" s="6">
        <v>0</v>
      </c>
      <c r="AJ78" s="81">
        <f>+AJ52-AH52</f>
        <v>-34</v>
      </c>
      <c r="AK78" s="690">
        <f>+AK52-AI52</f>
        <v>-106</v>
      </c>
      <c r="AL78" s="690">
        <v>-37</v>
      </c>
      <c r="AM78" s="690">
        <v>0</v>
      </c>
      <c r="AN78" s="690" t="e">
        <f>+AN52-AL52</f>
        <v>#REF!</v>
      </c>
    </row>
    <row r="79" spans="1:40" x14ac:dyDescent="0.25">
      <c r="B79" s="250" t="s">
        <v>7</v>
      </c>
      <c r="C79" s="9"/>
      <c r="D79" s="9">
        <f t="shared" ref="D79:L79" si="38">+D57-C57</f>
        <v>589</v>
      </c>
      <c r="E79" s="9">
        <f t="shared" si="38"/>
        <v>589</v>
      </c>
      <c r="F79" s="9">
        <f t="shared" si="38"/>
        <v>458</v>
      </c>
      <c r="G79" s="9">
        <f t="shared" si="38"/>
        <v>560</v>
      </c>
      <c r="H79" s="9">
        <f t="shared" si="38"/>
        <v>68</v>
      </c>
      <c r="I79" s="9">
        <f t="shared" si="38"/>
        <v>1678</v>
      </c>
      <c r="J79" s="9">
        <f t="shared" si="38"/>
        <v>712</v>
      </c>
      <c r="K79" s="9">
        <f t="shared" si="38"/>
        <v>4612</v>
      </c>
      <c r="L79" s="9">
        <f t="shared" si="38"/>
        <v>2955</v>
      </c>
      <c r="M79" s="9">
        <f>+M57-L57</f>
        <v>5794</v>
      </c>
      <c r="N79" s="6">
        <f>+N57-M57</f>
        <v>5119</v>
      </c>
      <c r="O79" s="6">
        <f>+O57-N57</f>
        <v>-71</v>
      </c>
      <c r="P79" s="6">
        <f>+P57-O57</f>
        <v>159</v>
      </c>
      <c r="Q79" s="6">
        <f>+Q57-P57</f>
        <v>408</v>
      </c>
      <c r="R79" s="6">
        <f>+R57-N57</f>
        <v>5568</v>
      </c>
      <c r="S79" s="6">
        <f>S57-R57</f>
        <v>-1325</v>
      </c>
      <c r="T79" s="6">
        <f>+T57-R57</f>
        <v>-851</v>
      </c>
      <c r="U79" s="6">
        <f>+U57-R57</f>
        <v>297</v>
      </c>
      <c r="V79" s="6">
        <f>+V57-R57</f>
        <v>1037</v>
      </c>
      <c r="W79" s="6">
        <f t="shared" ref="W79:AG79" si="39">+W57-V57</f>
        <v>623</v>
      </c>
      <c r="X79" s="6">
        <f t="shared" si="39"/>
        <v>618</v>
      </c>
      <c r="Y79" s="6">
        <f t="shared" si="39"/>
        <v>1994</v>
      </c>
      <c r="Z79" s="6">
        <f t="shared" si="39"/>
        <v>1260</v>
      </c>
      <c r="AA79" s="6">
        <f t="shared" si="39"/>
        <v>-402</v>
      </c>
      <c r="AB79" s="6">
        <f t="shared" si="39"/>
        <v>-141</v>
      </c>
      <c r="AC79" s="6">
        <f t="shared" si="39"/>
        <v>-1688</v>
      </c>
      <c r="AD79" s="6">
        <f t="shared" si="39"/>
        <v>2070</v>
      </c>
      <c r="AE79" s="6">
        <f t="shared" si="39"/>
        <v>-900</v>
      </c>
      <c r="AF79" s="6">
        <f t="shared" si="39"/>
        <v>130</v>
      </c>
      <c r="AG79" s="6">
        <f t="shared" si="39"/>
        <v>287</v>
      </c>
      <c r="AH79" s="6">
        <f t="shared" ref="AH79" si="40">+AH57-AG57</f>
        <v>900</v>
      </c>
      <c r="AI79" s="6">
        <f t="shared" ref="AI79" si="41">+AI57-AH57</f>
        <v>-894</v>
      </c>
      <c r="AJ79" s="6">
        <f t="shared" ref="AJ79:AK79" si="42">+AJ57-AI57</f>
        <v>-703</v>
      </c>
      <c r="AK79" s="6">
        <f t="shared" si="42"/>
        <v>3608</v>
      </c>
      <c r="AL79" s="6">
        <v>0</v>
      </c>
      <c r="AM79" s="6">
        <v>-92</v>
      </c>
      <c r="AN79" s="6" t="e">
        <f t="shared" ref="AN79" si="43">+AN57-AM57</f>
        <v>#REF!</v>
      </c>
    </row>
    <row r="80" spans="1:40" x14ac:dyDescent="0.25">
      <c r="B80" s="247" t="s">
        <v>8</v>
      </c>
      <c r="C80" s="5"/>
      <c r="D80" s="6">
        <f t="shared" ref="D80:L80" si="44">+D62-C62</f>
        <v>321425.99998264015</v>
      </c>
      <c r="E80" s="6">
        <f t="shared" si="44"/>
        <v>321425.99998264015</v>
      </c>
      <c r="F80" s="6">
        <f t="shared" si="44"/>
        <v>321425.99998263642</v>
      </c>
      <c r="G80" s="6">
        <f t="shared" si="44"/>
        <v>337949.99998224527</v>
      </c>
      <c r="H80" s="6">
        <f t="shared" si="44"/>
        <v>352452.79731672443</v>
      </c>
      <c r="I80" s="6">
        <f t="shared" si="44"/>
        <v>345205.01301109418</v>
      </c>
      <c r="J80" s="6">
        <f t="shared" si="44"/>
        <v>393442.18961731531</v>
      </c>
      <c r="K80" s="6">
        <f t="shared" si="44"/>
        <v>384842.00010149926</v>
      </c>
      <c r="L80" s="6">
        <f t="shared" si="44"/>
        <v>397200</v>
      </c>
      <c r="M80" s="6">
        <f>+M62-L62</f>
        <v>411574</v>
      </c>
      <c r="N80" s="10">
        <f>+N62-M62</f>
        <v>428304</v>
      </c>
      <c r="O80" s="10">
        <f>+O62-N62</f>
        <v>447096</v>
      </c>
      <c r="P80" s="10">
        <f>+P62-N62</f>
        <v>447096</v>
      </c>
      <c r="Q80" s="10">
        <f>+Q62-N62</f>
        <v>447096</v>
      </c>
      <c r="R80" s="10">
        <f>+R62-N62</f>
        <v>447096</v>
      </c>
      <c r="S80" s="10">
        <f>+S62-R62</f>
        <v>505955</v>
      </c>
      <c r="T80" s="10">
        <f>+T62-R62</f>
        <v>505955</v>
      </c>
      <c r="U80" s="10">
        <f>+U62-R62</f>
        <v>505955</v>
      </c>
      <c r="V80" s="10">
        <f t="shared" ref="V80:AG80" si="45">+V62-R62</f>
        <v>505955</v>
      </c>
      <c r="W80" s="10">
        <f t="shared" si="45"/>
        <v>452579</v>
      </c>
      <c r="X80" s="10">
        <f t="shared" si="45"/>
        <v>452579</v>
      </c>
      <c r="Y80" s="10">
        <f t="shared" si="45"/>
        <v>452579</v>
      </c>
      <c r="Z80" s="10">
        <f t="shared" si="45"/>
        <v>452579</v>
      </c>
      <c r="AA80" s="10">
        <f t="shared" si="45"/>
        <v>510974</v>
      </c>
      <c r="AB80" s="10">
        <f t="shared" si="45"/>
        <v>510974</v>
      </c>
      <c r="AC80" s="10">
        <f t="shared" si="45"/>
        <v>510974</v>
      </c>
      <c r="AD80" s="10">
        <f t="shared" si="45"/>
        <v>510974</v>
      </c>
      <c r="AE80" s="10">
        <f t="shared" si="45"/>
        <v>524464</v>
      </c>
      <c r="AF80" s="10">
        <f t="shared" si="45"/>
        <v>524464</v>
      </c>
      <c r="AG80" s="10">
        <f t="shared" si="45"/>
        <v>524464</v>
      </c>
      <c r="AH80" s="10">
        <v>524464</v>
      </c>
      <c r="AI80" s="10">
        <v>356512</v>
      </c>
      <c r="AJ80" s="654">
        <f>+AJ62-AE62</f>
        <v>356512</v>
      </c>
      <c r="AK80" s="691">
        <f>+AK62-AF62</f>
        <v>356512</v>
      </c>
      <c r="AL80" s="691">
        <v>356512</v>
      </c>
      <c r="AM80" s="691">
        <v>981981</v>
      </c>
      <c r="AN80" s="691">
        <f>+AN62-AI62</f>
        <v>625470</v>
      </c>
    </row>
    <row r="81" spans="1:40" x14ac:dyDescent="0.25">
      <c r="B81" s="12" t="s">
        <v>9</v>
      </c>
      <c r="C81" s="12"/>
      <c r="D81" s="6">
        <f t="shared" ref="D81:L81" si="46">+D65-C65</f>
        <v>75571.828322987538</v>
      </c>
      <c r="E81" s="6">
        <f t="shared" si="46"/>
        <v>75571.828322986607</v>
      </c>
      <c r="F81" s="6">
        <f t="shared" si="46"/>
        <v>75571.828322988003</v>
      </c>
      <c r="G81" s="6">
        <f t="shared" si="46"/>
        <v>79643.710169210564</v>
      </c>
      <c r="H81" s="6">
        <f t="shared" si="46"/>
        <v>83133.80260531744</v>
      </c>
      <c r="I81" s="6">
        <f t="shared" si="46"/>
        <v>78169.184075767174</v>
      </c>
      <c r="J81" s="6">
        <f t="shared" si="46"/>
        <v>95846.77799149137</v>
      </c>
      <c r="K81" s="6">
        <f t="shared" si="46"/>
        <v>930808.35809309687</v>
      </c>
      <c r="L81" s="6">
        <f t="shared" si="46"/>
        <v>173534</v>
      </c>
      <c r="M81" s="6">
        <f t="shared" ref="M81:O82" si="47">+M65-L65</f>
        <v>182266</v>
      </c>
      <c r="N81" s="6">
        <f t="shared" si="47"/>
        <v>191492</v>
      </c>
      <c r="O81" s="6">
        <f t="shared" si="47"/>
        <v>201139</v>
      </c>
      <c r="P81" s="6">
        <f>+P65-N65</f>
        <v>201139</v>
      </c>
      <c r="Q81" s="6">
        <f>+Q65-N65</f>
        <v>201139</v>
      </c>
      <c r="R81" s="6">
        <f>+R65-N65</f>
        <v>201139</v>
      </c>
      <c r="S81" s="6">
        <f>+S65-R65</f>
        <v>223951</v>
      </c>
      <c r="T81" s="6">
        <f>+T65-R65</f>
        <v>223951</v>
      </c>
      <c r="U81" s="6">
        <f>+U65-R65</f>
        <v>223951</v>
      </c>
      <c r="V81" s="6">
        <f>+V65-R65</f>
        <v>223951</v>
      </c>
      <c r="W81" s="6">
        <f t="shared" ref="W81:AG82" si="48">+W65-S65</f>
        <v>209229</v>
      </c>
      <c r="X81" s="6">
        <f t="shared" si="48"/>
        <v>209229</v>
      </c>
      <c r="Y81" s="6">
        <f t="shared" si="48"/>
        <v>209229</v>
      </c>
      <c r="Z81" s="6">
        <f t="shared" si="48"/>
        <v>209229</v>
      </c>
      <c r="AA81" s="6">
        <f t="shared" si="48"/>
        <v>1144329</v>
      </c>
      <c r="AB81" s="6">
        <f t="shared" si="48"/>
        <v>1144329</v>
      </c>
      <c r="AC81" s="6">
        <f t="shared" si="48"/>
        <v>1144329</v>
      </c>
      <c r="AD81" s="6">
        <f t="shared" si="48"/>
        <v>1144329</v>
      </c>
      <c r="AE81" s="6">
        <f t="shared" si="48"/>
        <v>258229</v>
      </c>
      <c r="AF81" s="6">
        <f t="shared" si="48"/>
        <v>258229</v>
      </c>
      <c r="AG81" s="6">
        <f t="shared" si="48"/>
        <v>258229</v>
      </c>
      <c r="AH81" s="6">
        <v>258229</v>
      </c>
      <c r="AI81" s="6">
        <v>133315.0792040797</v>
      </c>
      <c r="AJ81" s="81">
        <f t="shared" ref="AJ81:AN82" si="49">+AJ65-AE65</f>
        <v>133315.0792040797</v>
      </c>
      <c r="AK81" s="690">
        <f t="shared" si="49"/>
        <v>133315.0792040797</v>
      </c>
      <c r="AL81" s="690">
        <v>133315.0792040797</v>
      </c>
      <c r="AM81" s="690">
        <v>367205</v>
      </c>
      <c r="AN81" s="690">
        <f t="shared" si="49"/>
        <v>233890.9207959203</v>
      </c>
    </row>
    <row r="82" spans="1:40" x14ac:dyDescent="0.25">
      <c r="B82" s="12" t="s">
        <v>10</v>
      </c>
      <c r="C82" s="12"/>
      <c r="D82" s="6">
        <f t="shared" ref="D82:L82" si="50">+D66-C66</f>
        <v>245854.17165965308</v>
      </c>
      <c r="E82" s="6">
        <f t="shared" si="50"/>
        <v>245854.17165965214</v>
      </c>
      <c r="F82" s="6">
        <f t="shared" si="50"/>
        <v>245854.17165964842</v>
      </c>
      <c r="G82" s="6">
        <f t="shared" si="50"/>
        <v>258306.2898130361</v>
      </c>
      <c r="H82" s="6">
        <f t="shared" si="50"/>
        <v>269318.99471140653</v>
      </c>
      <c r="I82" s="6">
        <f t="shared" si="50"/>
        <v>267035.82893532701</v>
      </c>
      <c r="J82" s="6">
        <f t="shared" si="50"/>
        <v>297595.41162582487</v>
      </c>
      <c r="K82" s="6">
        <f t="shared" si="50"/>
        <v>-1346250.3579915985</v>
      </c>
      <c r="L82" s="6">
        <f t="shared" si="50"/>
        <v>207852</v>
      </c>
      <c r="M82" s="6">
        <f t="shared" si="47"/>
        <v>213545</v>
      </c>
      <c r="N82" s="6">
        <f t="shared" si="47"/>
        <v>221045</v>
      </c>
      <c r="O82" s="6">
        <f t="shared" si="47"/>
        <v>230134</v>
      </c>
      <c r="P82" s="6">
        <f>+P66-N66</f>
        <v>230134</v>
      </c>
      <c r="Q82" s="6">
        <f>+Q66-N66</f>
        <v>230134</v>
      </c>
      <c r="R82" s="6">
        <f>+R66-N66</f>
        <v>230134</v>
      </c>
      <c r="S82" s="6">
        <f>+S66-R66</f>
        <v>266028</v>
      </c>
      <c r="T82" s="6">
        <f>+T66-R66</f>
        <v>266028</v>
      </c>
      <c r="U82" s="6">
        <f>+U66-R66</f>
        <v>266028</v>
      </c>
      <c r="V82" s="6">
        <f>+V66-R66</f>
        <v>266028</v>
      </c>
      <c r="W82" s="6">
        <f t="shared" si="48"/>
        <v>227128</v>
      </c>
      <c r="X82" s="6">
        <f t="shared" si="48"/>
        <v>227128</v>
      </c>
      <c r="Y82" s="6">
        <f t="shared" si="48"/>
        <v>227128</v>
      </c>
      <c r="Z82" s="6">
        <f t="shared" si="48"/>
        <v>227128</v>
      </c>
      <c r="AA82" s="6">
        <f t="shared" si="48"/>
        <v>262294</v>
      </c>
      <c r="AB82" s="6">
        <f t="shared" si="48"/>
        <v>262294</v>
      </c>
      <c r="AC82" s="6">
        <f t="shared" si="48"/>
        <v>262294</v>
      </c>
      <c r="AD82" s="6">
        <f t="shared" si="48"/>
        <v>262294</v>
      </c>
      <c r="AE82" s="6">
        <f t="shared" si="48"/>
        <v>266235</v>
      </c>
      <c r="AF82" s="6">
        <f t="shared" si="48"/>
        <v>266235</v>
      </c>
      <c r="AG82" s="6">
        <f t="shared" si="48"/>
        <v>266235</v>
      </c>
      <c r="AH82" s="6">
        <v>266235</v>
      </c>
      <c r="AI82" s="6">
        <v>223196.92079592124</v>
      </c>
      <c r="AJ82" s="81">
        <f t="shared" si="49"/>
        <v>223196.92079592124</v>
      </c>
      <c r="AK82" s="690">
        <f t="shared" si="49"/>
        <v>223196.92079592124</v>
      </c>
      <c r="AL82" s="690">
        <v>223196.92079592124</v>
      </c>
      <c r="AM82" s="690">
        <v>614776</v>
      </c>
      <c r="AN82" s="690">
        <f t="shared" si="49"/>
        <v>391580.07920407876</v>
      </c>
    </row>
    <row r="83" spans="1:40" x14ac:dyDescent="0.25">
      <c r="B83" s="247"/>
      <c r="C83" s="5"/>
      <c r="D83" s="5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651"/>
      <c r="AK83" s="688"/>
      <c r="AL83" s="688"/>
      <c r="AM83" s="688"/>
      <c r="AN83" s="688"/>
    </row>
    <row r="84" spans="1:40" s="459" customFormat="1" x14ac:dyDescent="0.25">
      <c r="B84" s="311" t="s">
        <v>91</v>
      </c>
      <c r="C84" s="302"/>
      <c r="D84" s="302"/>
      <c r="E84" s="302"/>
      <c r="F84" s="302"/>
      <c r="G84" s="302"/>
      <c r="H84" s="302"/>
      <c r="I84" s="302"/>
      <c r="J84" s="30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52"/>
      <c r="AK84" s="689"/>
      <c r="AL84" s="689"/>
      <c r="AM84" s="689"/>
      <c r="AN84" s="689"/>
    </row>
    <row r="85" spans="1:40" x14ac:dyDescent="0.25">
      <c r="A85" s="13">
        <v>100000</v>
      </c>
      <c r="B85" s="250"/>
      <c r="C85" s="8">
        <v>2005</v>
      </c>
      <c r="D85" s="8">
        <v>2006</v>
      </c>
      <c r="E85" s="8">
        <v>2007</v>
      </c>
      <c r="F85" s="8">
        <v>2008</v>
      </c>
      <c r="G85" s="8">
        <v>2009</v>
      </c>
      <c r="H85" s="8">
        <v>2010</v>
      </c>
      <c r="I85" s="8">
        <v>2011</v>
      </c>
      <c r="J85" s="310">
        <v>2012</v>
      </c>
      <c r="K85" s="4">
        <v>2013</v>
      </c>
      <c r="L85" s="4">
        <v>2014</v>
      </c>
      <c r="M85" s="4">
        <f>+M3</f>
        <v>2015</v>
      </c>
      <c r="N85" s="4">
        <f>+N3</f>
        <v>2016</v>
      </c>
      <c r="O85" s="4" t="s">
        <v>398</v>
      </c>
      <c r="P85" s="4" t="s">
        <v>399</v>
      </c>
      <c r="Q85" s="4" t="s">
        <v>380</v>
      </c>
      <c r="R85" s="4" t="s">
        <v>381</v>
      </c>
      <c r="S85" s="4" t="s">
        <v>389</v>
      </c>
      <c r="T85" s="4" t="s">
        <v>390</v>
      </c>
      <c r="U85" s="4" t="s">
        <v>392</v>
      </c>
      <c r="V85" s="4" t="s">
        <v>397</v>
      </c>
      <c r="W85" s="4" t="s">
        <v>405</v>
      </c>
      <c r="X85" s="4" t="str">
        <f t="shared" ref="X85:AC85" si="51">+X72</f>
        <v>2019Q2</v>
      </c>
      <c r="Y85" s="4" t="str">
        <f t="shared" si="51"/>
        <v>2019Q3</v>
      </c>
      <c r="Z85" s="4" t="str">
        <f t="shared" si="51"/>
        <v>2019Q4</v>
      </c>
      <c r="AA85" s="4" t="str">
        <f t="shared" si="51"/>
        <v>2020Q1</v>
      </c>
      <c r="AB85" s="4" t="str">
        <f t="shared" si="51"/>
        <v>2020Q2</v>
      </c>
      <c r="AC85" s="4" t="str">
        <f t="shared" si="51"/>
        <v>2020Q3</v>
      </c>
      <c r="AD85" s="4" t="str">
        <f t="shared" ref="AD85:AK85" si="52">+AD72</f>
        <v>2020Q4</v>
      </c>
      <c r="AE85" s="4" t="str">
        <f t="shared" si="52"/>
        <v>2021Q1</v>
      </c>
      <c r="AF85" s="4" t="str">
        <f t="shared" si="52"/>
        <v>2021Q2</v>
      </c>
      <c r="AG85" s="4" t="str">
        <f t="shared" si="52"/>
        <v>2021Q3</v>
      </c>
      <c r="AH85" s="4" t="s">
        <v>712</v>
      </c>
      <c r="AI85" s="4" t="s">
        <v>734</v>
      </c>
      <c r="AJ85" s="653" t="str">
        <f t="shared" si="52"/>
        <v>2022Q2</v>
      </c>
      <c r="AK85" s="653" t="str">
        <f t="shared" si="52"/>
        <v>2022Q3</v>
      </c>
      <c r="AL85" s="653" t="s">
        <v>767</v>
      </c>
      <c r="AM85" s="653" t="s">
        <v>768</v>
      </c>
      <c r="AN85" s="653" t="s">
        <v>770</v>
      </c>
    </row>
    <row r="86" spans="1:40" s="243" customFormat="1" x14ac:dyDescent="0.25">
      <c r="A86" s="243">
        <v>100</v>
      </c>
      <c r="B86" s="484" t="s">
        <v>88</v>
      </c>
      <c r="C86" s="499">
        <f t="shared" ref="C86:AG86" si="53">+C4/C62*$A$86</f>
        <v>6.4566382269142322</v>
      </c>
      <c r="D86" s="499">
        <f t="shared" si="53"/>
        <v>9.1718146817161692</v>
      </c>
      <c r="E86" s="499">
        <f t="shared" si="53"/>
        <v>11.01573118921015</v>
      </c>
      <c r="F86" s="499">
        <f t="shared" si="53"/>
        <v>12.075671810089823</v>
      </c>
      <c r="G86" s="499">
        <f t="shared" si="53"/>
        <v>12.547636379706203</v>
      </c>
      <c r="H86" s="499">
        <f t="shared" si="53"/>
        <v>14.950704543585724</v>
      </c>
      <c r="I86" s="499">
        <f t="shared" si="53"/>
        <v>16.791026893075127</v>
      </c>
      <c r="J86" s="499">
        <f t="shared" si="53"/>
        <v>16.8934541080976</v>
      </c>
      <c r="K86" s="499">
        <f t="shared" si="53"/>
        <v>23.945816835815464</v>
      </c>
      <c r="L86" s="499">
        <f t="shared" si="53"/>
        <v>25.144157488605995</v>
      </c>
      <c r="M86" s="499">
        <f t="shared" si="53"/>
        <v>31.069357170051308</v>
      </c>
      <c r="N86" s="499">
        <f t="shared" si="53"/>
        <v>36.02698229026192</v>
      </c>
      <c r="O86" s="499">
        <f t="shared" si="53"/>
        <v>35.561950813684888</v>
      </c>
      <c r="P86" s="499">
        <f t="shared" si="53"/>
        <v>36.157924126048187</v>
      </c>
      <c r="Q86" s="499">
        <f t="shared" si="53"/>
        <v>32.390370657044684</v>
      </c>
      <c r="R86" s="499">
        <f t="shared" si="53"/>
        <v>32.526829327915983</v>
      </c>
      <c r="S86" s="499">
        <f t="shared" si="53"/>
        <v>32.15010176533567</v>
      </c>
      <c r="T86" s="499">
        <f t="shared" si="53"/>
        <v>32.421081816065062</v>
      </c>
      <c r="U86" s="499">
        <f t="shared" si="53"/>
        <v>33.311214392817092</v>
      </c>
      <c r="V86" s="499">
        <f t="shared" si="53"/>
        <v>32.736483983069981</v>
      </c>
      <c r="W86" s="499">
        <f t="shared" si="53"/>
        <v>32.031770885506454</v>
      </c>
      <c r="X86" s="499">
        <f t="shared" si="53"/>
        <v>32.382093223275263</v>
      </c>
      <c r="Y86" s="499">
        <f t="shared" si="53"/>
        <v>31.598575253822105</v>
      </c>
      <c r="Z86" s="499">
        <f t="shared" si="53"/>
        <v>30.508994406583501</v>
      </c>
      <c r="AA86" s="499">
        <f t="shared" si="53"/>
        <v>30.252460605796514</v>
      </c>
      <c r="AB86" s="499">
        <f t="shared" si="53"/>
        <v>30.436006698391431</v>
      </c>
      <c r="AC86" s="499">
        <f t="shared" si="53"/>
        <v>30.679861311584744</v>
      </c>
      <c r="AD86" s="499">
        <f t="shared" si="53"/>
        <v>30.966691419486459</v>
      </c>
      <c r="AE86" s="499">
        <f t="shared" si="53"/>
        <v>30.27882017152443</v>
      </c>
      <c r="AF86" s="499">
        <f t="shared" si="53"/>
        <v>30.719310148139638</v>
      </c>
      <c r="AG86" s="499">
        <f t="shared" si="53"/>
        <v>30.958102947271776</v>
      </c>
      <c r="AH86" s="499">
        <v>31.281252503983794</v>
      </c>
      <c r="AI86" s="499">
        <v>29.80581401909615</v>
      </c>
      <c r="AJ86" s="655">
        <f>+AJ4/AJ62*$A$86</f>
        <v>31.172897849766951</v>
      </c>
      <c r="AK86" s="692">
        <f>+AK4/AK62*$A$86</f>
        <v>30.913307515260847</v>
      </c>
      <c r="AL86" s="692">
        <v>30.602103635494259</v>
      </c>
      <c r="AM86" s="692">
        <v>29.840899643174374</v>
      </c>
      <c r="AN86" s="692" t="e">
        <f>+AN4/AN62*$A$86</f>
        <v>#REF!</v>
      </c>
    </row>
    <row r="87" spans="1:40" s="243" customFormat="1" x14ac:dyDescent="0.25">
      <c r="B87" s="484" t="s">
        <v>663</v>
      </c>
      <c r="C87" s="499">
        <f t="shared" ref="C87:AG87" si="54">+C11/C62*$A$86</f>
        <v>0</v>
      </c>
      <c r="D87" s="499">
        <f t="shared" si="54"/>
        <v>0</v>
      </c>
      <c r="E87" s="499">
        <f t="shared" si="54"/>
        <v>0</v>
      </c>
      <c r="F87" s="499">
        <f t="shared" si="54"/>
        <v>0</v>
      </c>
      <c r="G87" s="499">
        <f t="shared" si="54"/>
        <v>1.6815560043133943E-4</v>
      </c>
      <c r="H87" s="499">
        <f t="shared" si="54"/>
        <v>3.494962045654602E-3</v>
      </c>
      <c r="I87" s="499">
        <f t="shared" si="54"/>
        <v>0.35494850831094055</v>
      </c>
      <c r="J87" s="499">
        <f t="shared" si="54"/>
        <v>0.6017476064068128</v>
      </c>
      <c r="K87" s="499">
        <f t="shared" si="54"/>
        <v>19.397251454185017</v>
      </c>
      <c r="L87" s="499">
        <f t="shared" si="54"/>
        <v>23.226069682560066</v>
      </c>
      <c r="M87" s="499">
        <f t="shared" si="54"/>
        <v>28.632245161710767</v>
      </c>
      <c r="N87" s="499">
        <f t="shared" si="54"/>
        <v>40.190429558466263</v>
      </c>
      <c r="O87" s="499">
        <f t="shared" si="54"/>
        <v>42.636341425210354</v>
      </c>
      <c r="P87" s="499">
        <f t="shared" si="54"/>
        <v>46.580445602596861</v>
      </c>
      <c r="Q87" s="499">
        <f t="shared" si="54"/>
        <v>42.143039440643207</v>
      </c>
      <c r="R87" s="499">
        <f t="shared" si="54"/>
        <v>44.113032257104521</v>
      </c>
      <c r="S87" s="499">
        <f t="shared" si="54"/>
        <v>46.460854905941375</v>
      </c>
      <c r="T87" s="499">
        <f t="shared" si="54"/>
        <v>40.893983521785636</v>
      </c>
      <c r="U87" s="499">
        <f t="shared" si="54"/>
        <v>49.483827476891278</v>
      </c>
      <c r="V87" s="499">
        <f t="shared" si="54"/>
        <v>51.323733434654152</v>
      </c>
      <c r="W87" s="499">
        <f t="shared" si="54"/>
        <v>51.859446893519248</v>
      </c>
      <c r="X87" s="499">
        <f t="shared" si="54"/>
        <v>53.02428818273043</v>
      </c>
      <c r="Y87" s="499">
        <f t="shared" si="54"/>
        <v>55.031439392330796</v>
      </c>
      <c r="Z87" s="499">
        <f t="shared" si="54"/>
        <v>56.251837638789347</v>
      </c>
      <c r="AA87" s="499">
        <f t="shared" si="54"/>
        <v>56.137797555825472</v>
      </c>
      <c r="AB87" s="499">
        <f t="shared" si="54"/>
        <v>58.708992172904196</v>
      </c>
      <c r="AC87" s="499">
        <f t="shared" si="54"/>
        <v>61.288453868672065</v>
      </c>
      <c r="AD87" s="499">
        <f t="shared" si="54"/>
        <v>65.566533945557111</v>
      </c>
      <c r="AE87" s="499">
        <f t="shared" si="54"/>
        <v>64.677424709790117</v>
      </c>
      <c r="AF87" s="499">
        <f t="shared" si="54"/>
        <v>70.353723528748574</v>
      </c>
      <c r="AG87" s="499">
        <f t="shared" si="54"/>
        <v>77.807790714057873</v>
      </c>
      <c r="AH87" s="499">
        <v>67.247789324413631</v>
      </c>
      <c r="AI87" s="499">
        <v>67.912913923083238</v>
      </c>
      <c r="AJ87" s="655">
        <f>+AJ11/AJ62*$A$86</f>
        <v>59.704284761108298</v>
      </c>
      <c r="AK87" s="692">
        <f>+AK11/AK62*$A$86</f>
        <v>77.260303158956546</v>
      </c>
      <c r="AL87" s="692">
        <v>68.505983607684513</v>
      </c>
      <c r="AM87" s="692">
        <v>74.5800801751639</v>
      </c>
      <c r="AN87" s="692" t="e">
        <f>+AN11/AN62*$A$86</f>
        <v>#REF!</v>
      </c>
    </row>
    <row r="88" spans="1:40" s="243" customFormat="1" x14ac:dyDescent="0.25">
      <c r="A88" s="525"/>
      <c r="B88" s="484" t="s">
        <v>89</v>
      </c>
      <c r="C88" s="499">
        <f t="shared" ref="C88:AG88" si="55">+C20/C62*$A$86</f>
        <v>6.8999174622410013</v>
      </c>
      <c r="D88" s="499">
        <f t="shared" si="55"/>
        <v>8.566295217857796</v>
      </c>
      <c r="E88" s="499">
        <f t="shared" si="55"/>
        <v>9.5427780997163065</v>
      </c>
      <c r="F88" s="499">
        <f t="shared" si="55"/>
        <v>11.17961930102633</v>
      </c>
      <c r="G88" s="499">
        <f t="shared" si="55"/>
        <v>12.666421495850901</v>
      </c>
      <c r="H88" s="499">
        <f t="shared" si="55"/>
        <v>18.255231986748012</v>
      </c>
      <c r="I88" s="499">
        <f t="shared" si="55"/>
        <v>20.275817045240068</v>
      </c>
      <c r="J88" s="499">
        <f t="shared" si="55"/>
        <v>21.483550902504394</v>
      </c>
      <c r="K88" s="499">
        <f t="shared" si="55"/>
        <v>23.82799808043389</v>
      </c>
      <c r="L88" s="499">
        <f t="shared" si="55"/>
        <v>24.800891821012854</v>
      </c>
      <c r="M88" s="499">
        <f t="shared" si="55"/>
        <v>21.172105973130233</v>
      </c>
      <c r="N88" s="499">
        <f t="shared" si="55"/>
        <v>23.657461206676413</v>
      </c>
      <c r="O88" s="499">
        <f t="shared" si="55"/>
        <v>22.552006920217551</v>
      </c>
      <c r="P88" s="499">
        <f t="shared" si="55"/>
        <v>23.422640648625581</v>
      </c>
      <c r="Q88" s="499">
        <f t="shared" si="55"/>
        <v>21.391068949615718</v>
      </c>
      <c r="R88" s="499">
        <f t="shared" si="55"/>
        <v>21.755314350563332</v>
      </c>
      <c r="S88" s="499">
        <f t="shared" si="55"/>
        <v>21.662909017503225</v>
      </c>
      <c r="T88" s="499">
        <f t="shared" si="55"/>
        <v>21.093570702020468</v>
      </c>
      <c r="U88" s="499">
        <f t="shared" si="55"/>
        <v>21.557592868862148</v>
      </c>
      <c r="V88" s="499">
        <f t="shared" si="55"/>
        <v>21.416376555071309</v>
      </c>
      <c r="W88" s="499">
        <f t="shared" si="55"/>
        <v>18.422414734184692</v>
      </c>
      <c r="X88" s="499">
        <f t="shared" si="55"/>
        <v>18.705507907748473</v>
      </c>
      <c r="Y88" s="499">
        <f t="shared" si="55"/>
        <v>18.1161520112293</v>
      </c>
      <c r="Z88" s="499">
        <f t="shared" si="55"/>
        <v>18.271600327646155</v>
      </c>
      <c r="AA88" s="499">
        <f t="shared" si="55"/>
        <v>19.198343088397067</v>
      </c>
      <c r="AB88" s="499">
        <f t="shared" si="55"/>
        <v>20.228875828599129</v>
      </c>
      <c r="AC88" s="499">
        <f t="shared" si="55"/>
        <v>19.207697945394916</v>
      </c>
      <c r="AD88" s="499">
        <f t="shared" si="55"/>
        <v>19.331103829702041</v>
      </c>
      <c r="AE88" s="499">
        <f t="shared" si="55"/>
        <v>19.280519742273416</v>
      </c>
      <c r="AF88" s="499">
        <f t="shared" si="55"/>
        <v>19.110210716505101</v>
      </c>
      <c r="AG88" s="499">
        <f t="shared" si="55"/>
        <v>19.415504632436004</v>
      </c>
      <c r="AH88" s="499">
        <v>19.403074900893568</v>
      </c>
      <c r="AI88" s="499">
        <v>18.879991238969854</v>
      </c>
      <c r="AJ88" s="655">
        <f>+AJ20/AJ62*$A$86</f>
        <v>18.811014214495621</v>
      </c>
      <c r="AK88" s="692">
        <f>+AK20/AK62*$A$86</f>
        <v>20.06131686878668</v>
      </c>
      <c r="AL88" s="692">
        <v>17.521451251313895</v>
      </c>
      <c r="AM88" s="692">
        <v>19.365373410653408</v>
      </c>
      <c r="AN88" s="692" t="e">
        <f>+AN20/AN62*$A$86</f>
        <v>#REF!</v>
      </c>
    </row>
    <row r="89" spans="1:40" s="243" customFormat="1" x14ac:dyDescent="0.25">
      <c r="A89" s="243" t="s">
        <v>31</v>
      </c>
      <c r="B89" s="484" t="s">
        <v>292</v>
      </c>
      <c r="C89" s="499">
        <f t="shared" ref="C89:AG89" si="56">+C33/C62*$A$85</f>
        <v>2.058250762539632</v>
      </c>
      <c r="D89" s="499">
        <f t="shared" si="56"/>
        <v>2.0892620726348259</v>
      </c>
      <c r="E89" s="499">
        <f t="shared" si="56"/>
        <v>2.4389440618413034</v>
      </c>
      <c r="F89" s="499">
        <f t="shared" si="56"/>
        <v>2.5614851629497415</v>
      </c>
      <c r="G89" s="499">
        <f t="shared" si="56"/>
        <v>2.959538567591574</v>
      </c>
      <c r="H89" s="499">
        <f t="shared" si="56"/>
        <v>3.3969724555895193</v>
      </c>
      <c r="I89" s="499">
        <f t="shared" si="56"/>
        <v>3.629460280090838</v>
      </c>
      <c r="J89" s="499">
        <f t="shared" si="56"/>
        <v>3.9353566457699563</v>
      </c>
      <c r="K89" s="499">
        <f t="shared" si="56"/>
        <v>3.88939517511553</v>
      </c>
      <c r="L89" s="499">
        <f t="shared" si="56"/>
        <v>4.1548968801082715</v>
      </c>
      <c r="M89" s="499">
        <f t="shared" si="56"/>
        <v>4.3305120118105895</v>
      </c>
      <c r="N89" s="499">
        <f t="shared" si="56"/>
        <v>4.5116078398188897</v>
      </c>
      <c r="O89" s="499">
        <f t="shared" si="56"/>
        <v>4.2912576188090474</v>
      </c>
      <c r="P89" s="499">
        <f t="shared" si="56"/>
        <v>4.2646863642034178</v>
      </c>
      <c r="Q89" s="499">
        <f t="shared" si="56"/>
        <v>4.2912576188090474</v>
      </c>
      <c r="R89" s="499">
        <f t="shared" si="56"/>
        <v>4.3776141962773405</v>
      </c>
      <c r="S89" s="499">
        <f t="shared" si="56"/>
        <v>4.241695130476149</v>
      </c>
      <c r="T89" s="499">
        <f t="shared" si="56"/>
        <v>4.241695130476149</v>
      </c>
      <c r="U89" s="499">
        <f t="shared" si="56"/>
        <v>4.46663350860746</v>
      </c>
      <c r="V89" s="499">
        <f t="shared" si="56"/>
        <v>4.46663350860746</v>
      </c>
      <c r="W89" s="499">
        <f t="shared" si="56"/>
        <v>4.1218066303131646</v>
      </c>
      <c r="X89" s="499">
        <f t="shared" si="56"/>
        <v>4.2654453462180175</v>
      </c>
      <c r="Y89" s="499">
        <f t="shared" si="56"/>
        <v>4.2404646999736952</v>
      </c>
      <c r="Z89" s="499">
        <f t="shared" si="56"/>
        <v>4.2404646999736952</v>
      </c>
      <c r="AA89" s="499">
        <f t="shared" si="56"/>
        <v>4.1093312078589301</v>
      </c>
      <c r="AB89" s="499">
        <f t="shared" si="56"/>
        <v>4.0851230711410569</v>
      </c>
      <c r="AC89" s="499">
        <f t="shared" si="56"/>
        <v>4.139591378756271</v>
      </c>
      <c r="AD89" s="499">
        <f t="shared" si="56"/>
        <v>4.139591378756271</v>
      </c>
      <c r="AE89" s="499">
        <f t="shared" si="56"/>
        <v>3.9477155866252569</v>
      </c>
      <c r="AF89" s="499">
        <f t="shared" si="56"/>
        <v>3.9535814344508515</v>
      </c>
      <c r="AG89" s="499">
        <f t="shared" si="56"/>
        <v>4.440446803975215</v>
      </c>
      <c r="AH89" s="499">
        <v>4.4228492604984311</v>
      </c>
      <c r="AI89" s="499">
        <v>4.263302970418998</v>
      </c>
      <c r="AJ89" s="655">
        <f>+AJ33/AJ62*$A$85</f>
        <v>4.263302970418998</v>
      </c>
      <c r="AK89" s="692">
        <f>+AK33/AK62*$A$85</f>
        <v>4.2288288224102182</v>
      </c>
      <c r="AL89" s="692">
        <v>4.2747943530885903</v>
      </c>
      <c r="AM89" s="692">
        <v>4.0821272985884764</v>
      </c>
      <c r="AN89" s="692" t="e">
        <f>+AN33/AN62*$A$85</f>
        <v>#REF!</v>
      </c>
    </row>
    <row r="90" spans="1:40" s="243" customFormat="1" x14ac:dyDescent="0.25">
      <c r="A90" s="248"/>
      <c r="B90" s="248" t="s">
        <v>15</v>
      </c>
      <c r="C90" s="264">
        <f t="shared" ref="C90:AG90" si="57">+C34/C65*$A$85</f>
        <v>7.7511694092419026</v>
      </c>
      <c r="D90" s="264">
        <f t="shared" si="57"/>
        <v>7.9258026476902446</v>
      </c>
      <c r="E90" s="264">
        <f t="shared" si="57"/>
        <v>9.2336430167607428</v>
      </c>
      <c r="F90" s="264">
        <f t="shared" si="57"/>
        <v>9.5912115950792796</v>
      </c>
      <c r="G90" s="264">
        <f t="shared" si="57"/>
        <v>10.219814857935916</v>
      </c>
      <c r="H90" s="264">
        <f t="shared" si="57"/>
        <v>11.467203864649804</v>
      </c>
      <c r="I90" s="264">
        <f t="shared" si="57"/>
        <v>12.336791377577132</v>
      </c>
      <c r="J90" s="264">
        <f t="shared" si="57"/>
        <v>13.566734112728298</v>
      </c>
      <c r="K90" s="264">
        <f t="shared" si="57"/>
        <v>10.415727238081002</v>
      </c>
      <c r="L90" s="264">
        <f t="shared" si="57"/>
        <v>10.796414682215858</v>
      </c>
      <c r="M90" s="264">
        <f t="shared" si="57"/>
        <v>11.079744062263243</v>
      </c>
      <c r="N90" s="264">
        <f t="shared" si="57"/>
        <v>10.834393528685901</v>
      </c>
      <c r="O90" s="264">
        <f t="shared" si="57"/>
        <v>10.150044332446447</v>
      </c>
      <c r="P90" s="264">
        <f t="shared" si="57"/>
        <v>10.087195760728513</v>
      </c>
      <c r="Q90" s="264">
        <f t="shared" si="57"/>
        <v>10.150044332446447</v>
      </c>
      <c r="R90" s="264">
        <f t="shared" si="57"/>
        <v>10.618667352841133</v>
      </c>
      <c r="S90" s="264">
        <f t="shared" si="57"/>
        <v>10.134758347386812</v>
      </c>
      <c r="T90" s="264">
        <f t="shared" si="57"/>
        <v>10.134758347386812</v>
      </c>
      <c r="U90" s="264">
        <f t="shared" si="57"/>
        <v>10.672207653687629</v>
      </c>
      <c r="V90" s="264">
        <f t="shared" si="57"/>
        <v>10.672207653687629</v>
      </c>
      <c r="W90" s="264">
        <f t="shared" si="57"/>
        <v>9.7083034929344354</v>
      </c>
      <c r="X90" s="264">
        <f t="shared" si="57"/>
        <v>9.4321484624190219</v>
      </c>
      <c r="Y90" s="264">
        <f t="shared" si="57"/>
        <v>9.2310365549047582</v>
      </c>
      <c r="Z90" s="264">
        <f t="shared" si="57"/>
        <v>9.2310365549047582</v>
      </c>
      <c r="AA90" s="264">
        <f t="shared" si="57"/>
        <v>7.3569261781504203</v>
      </c>
      <c r="AB90" s="264">
        <f t="shared" si="57"/>
        <v>7.3569261781504203</v>
      </c>
      <c r="AC90" s="264">
        <f t="shared" si="57"/>
        <v>7.4550185271924247</v>
      </c>
      <c r="AD90" s="264">
        <f t="shared" si="57"/>
        <v>7.3732749029907536</v>
      </c>
      <c r="AE90" s="264">
        <f t="shared" si="57"/>
        <v>6.902053894374105</v>
      </c>
      <c r="AF90" s="264">
        <f t="shared" si="57"/>
        <v>6.9804863249919924</v>
      </c>
      <c r="AG90" s="264">
        <f t="shared" si="57"/>
        <v>6.4157728245432022</v>
      </c>
      <c r="AH90" s="264">
        <v>7.6706917144294033</v>
      </c>
      <c r="AI90" s="264">
        <v>7.4981994957632878</v>
      </c>
      <c r="AJ90" s="656">
        <f t="shared" ref="AJ90:AK91" si="58">+AJ34/AJ65*$A$85</f>
        <v>7.5135646586644418</v>
      </c>
      <c r="AK90" s="693">
        <f t="shared" si="58"/>
        <v>7.4367388441586701</v>
      </c>
      <c r="AL90" s="693">
        <v>7.5442949844667506</v>
      </c>
      <c r="AM90" s="693">
        <v>7.1787519621056815</v>
      </c>
      <c r="AN90" s="693" t="e">
        <f t="shared" ref="AN90" si="59">+AN34/AN65*$A$85</f>
        <v>#REF!</v>
      </c>
    </row>
    <row r="91" spans="1:40" s="243" customFormat="1" x14ac:dyDescent="0.25">
      <c r="A91" s="248"/>
      <c r="B91" s="248" t="s">
        <v>16</v>
      </c>
      <c r="C91" s="264">
        <f t="shared" ref="C91:AG91" si="60">+C35/C66*$A$85</f>
        <v>0.48221295328820518</v>
      </c>
      <c r="D91" s="264">
        <f t="shared" si="60"/>
        <v>0.46833227927858367</v>
      </c>
      <c r="E91" s="264">
        <f t="shared" si="60"/>
        <v>0.54627403961924259</v>
      </c>
      <c r="F91" s="264">
        <f t="shared" si="60"/>
        <v>0.59783101375575631</v>
      </c>
      <c r="G91" s="264">
        <f t="shared" si="60"/>
        <v>0.92563102327837732</v>
      </c>
      <c r="H91" s="264">
        <f t="shared" si="60"/>
        <v>1.1296742487343827</v>
      </c>
      <c r="I91" s="264">
        <f t="shared" si="60"/>
        <v>1.1803835781892142</v>
      </c>
      <c r="J91" s="264">
        <f t="shared" si="60"/>
        <v>1.2148256902953507</v>
      </c>
      <c r="K91" s="264">
        <f t="shared" si="60"/>
        <v>1.4258025116228603</v>
      </c>
      <c r="L91" s="264">
        <f t="shared" si="60"/>
        <v>1.6024016439750643</v>
      </c>
      <c r="M91" s="264">
        <f t="shared" si="60"/>
        <v>1.6801357141024644</v>
      </c>
      <c r="N91" s="264">
        <f t="shared" si="60"/>
        <v>2.0061349517429012</v>
      </c>
      <c r="O91" s="264">
        <f t="shared" si="60"/>
        <v>1.9196675210191301</v>
      </c>
      <c r="P91" s="264">
        <f t="shared" si="60"/>
        <v>1.9077810348208695</v>
      </c>
      <c r="Q91" s="264">
        <f t="shared" si="60"/>
        <v>1.9196675210191301</v>
      </c>
      <c r="R91" s="264">
        <f t="shared" si="60"/>
        <v>1.8339621820419874</v>
      </c>
      <c r="S91" s="264">
        <f t="shared" si="60"/>
        <v>1.7847666236137933</v>
      </c>
      <c r="T91" s="264">
        <f t="shared" si="60"/>
        <v>1.7874749189455295</v>
      </c>
      <c r="U91" s="264">
        <f t="shared" si="60"/>
        <v>1.8822652555562769</v>
      </c>
      <c r="V91" s="264">
        <f t="shared" si="60"/>
        <v>1.8822652555562769</v>
      </c>
      <c r="W91" s="264">
        <f t="shared" si="60"/>
        <v>1.7474542214595732</v>
      </c>
      <c r="X91" s="264">
        <f t="shared" si="60"/>
        <v>2.1095401389792645</v>
      </c>
      <c r="Y91" s="264">
        <f t="shared" si="60"/>
        <v>2.1686861241842905</v>
      </c>
      <c r="Z91" s="264">
        <f t="shared" si="60"/>
        <v>2.1686861241842905</v>
      </c>
      <c r="AA91" s="264">
        <f t="shared" si="60"/>
        <v>2.2005086153755973</v>
      </c>
      <c r="AB91" s="264">
        <f t="shared" si="60"/>
        <v>2.1620717836659802</v>
      </c>
      <c r="AC91" s="264">
        <f t="shared" si="60"/>
        <v>2.1908994074481933</v>
      </c>
      <c r="AD91" s="264">
        <f t="shared" si="60"/>
        <v>2.2389454470852148</v>
      </c>
      <c r="AE91" s="264">
        <f t="shared" si="60"/>
        <v>2.1830951604621793</v>
      </c>
      <c r="AF91" s="264">
        <f t="shared" si="60"/>
        <v>2.1456171319563904</v>
      </c>
      <c r="AG91" s="264">
        <f t="shared" si="60"/>
        <v>3.2605884800035976</v>
      </c>
      <c r="AH91" s="264">
        <v>2.482919388508487</v>
      </c>
      <c r="AI91" s="264">
        <v>2.3311056759608104</v>
      </c>
      <c r="AJ91" s="656">
        <f t="shared" si="58"/>
        <v>2.3219280945593899</v>
      </c>
      <c r="AK91" s="693">
        <f t="shared" si="58"/>
        <v>2.3127505131579693</v>
      </c>
      <c r="AL91" s="693">
        <v>2.3219280945593899</v>
      </c>
      <c r="AM91" s="693">
        <v>2.2325193733070061</v>
      </c>
      <c r="AN91" s="693" t="e">
        <f t="shared" ref="AN91" si="61">+AN35/AN66*$A$85</f>
        <v>#REF!</v>
      </c>
    </row>
    <row r="92" spans="1:40" s="243" customFormat="1" x14ac:dyDescent="0.25">
      <c r="B92" s="484" t="s">
        <v>402</v>
      </c>
      <c r="C92" s="501">
        <f t="shared" ref="C92:AC92" si="62">+C46/C62*$A$85</f>
        <v>0</v>
      </c>
      <c r="D92" s="501">
        <f t="shared" si="62"/>
        <v>0</v>
      </c>
      <c r="E92" s="501">
        <f t="shared" si="62"/>
        <v>0</v>
      </c>
      <c r="F92" s="501">
        <f t="shared" si="62"/>
        <v>0</v>
      </c>
      <c r="G92" s="501">
        <f t="shared" si="62"/>
        <v>0</v>
      </c>
      <c r="H92" s="501">
        <f t="shared" si="62"/>
        <v>0</v>
      </c>
      <c r="I92" s="501">
        <f t="shared" si="62"/>
        <v>0</v>
      </c>
      <c r="J92" s="501">
        <f t="shared" si="62"/>
        <v>0</v>
      </c>
      <c r="K92" s="501">
        <f t="shared" si="62"/>
        <v>0</v>
      </c>
      <c r="L92" s="501">
        <f t="shared" si="62"/>
        <v>0</v>
      </c>
      <c r="M92" s="501">
        <f t="shared" si="62"/>
        <v>0</v>
      </c>
      <c r="N92" s="501">
        <f t="shared" si="62"/>
        <v>1.4650744730216121</v>
      </c>
      <c r="O92" s="501">
        <f t="shared" si="62"/>
        <v>1.6407749718975768</v>
      </c>
      <c r="P92" s="501">
        <f t="shared" si="62"/>
        <v>1.6407749718975768</v>
      </c>
      <c r="Q92" s="501">
        <f t="shared" si="62"/>
        <v>1.6407749718975768</v>
      </c>
      <c r="R92" s="501">
        <f t="shared" si="62"/>
        <v>1.6407749718975768</v>
      </c>
      <c r="S92" s="501">
        <f t="shared" si="62"/>
        <v>1.9151896195180187</v>
      </c>
      <c r="T92" s="501">
        <f t="shared" si="62"/>
        <v>1.9151896195180187</v>
      </c>
      <c r="U92" s="501">
        <f t="shared" si="62"/>
        <v>1.9151896195180187</v>
      </c>
      <c r="V92" s="501">
        <f t="shared" si="62"/>
        <v>1.9151896195180187</v>
      </c>
      <c r="W92" s="501">
        <f t="shared" si="62"/>
        <v>7.2381422492923608</v>
      </c>
      <c r="X92" s="501">
        <f t="shared" si="62"/>
        <v>7.2381422492923608</v>
      </c>
      <c r="Y92" s="501">
        <f t="shared" si="62"/>
        <v>7.2381422492923608</v>
      </c>
      <c r="Z92" s="501">
        <f t="shared" si="62"/>
        <v>7.2381422492923608</v>
      </c>
      <c r="AA92" s="501">
        <f t="shared" si="62"/>
        <v>6.1851789314165329</v>
      </c>
      <c r="AB92" s="501">
        <f t="shared" si="62"/>
        <v>6.1851789314165329</v>
      </c>
      <c r="AC92" s="501">
        <f t="shared" si="62"/>
        <v>6.2275431706728099</v>
      </c>
      <c r="AD92" s="501">
        <f t="shared" ref="AD92:AK92" si="63">+AD46/AD62*$A$85</f>
        <v>8.1520900397437082</v>
      </c>
      <c r="AE92" s="501">
        <f t="shared" si="63"/>
        <v>7.9599554993320556</v>
      </c>
      <c r="AF92" s="501">
        <f t="shared" si="63"/>
        <v>8.012748129762409</v>
      </c>
      <c r="AG92" s="501">
        <f t="shared" si="63"/>
        <v>7.9716871949832457</v>
      </c>
      <c r="AH92" s="501">
        <v>6.4465667603286141</v>
      </c>
      <c r="AI92" s="501">
        <v>6.5960536523463729</v>
      </c>
      <c r="AJ92" s="657">
        <f t="shared" si="63"/>
        <v>12.881839972613736</v>
      </c>
      <c r="AK92" s="694">
        <f t="shared" si="63"/>
        <v>10.796154018082611</v>
      </c>
      <c r="AL92" s="694">
        <v>12.881839972613736</v>
      </c>
      <c r="AM92" s="694">
        <v>10.421626622347484</v>
      </c>
      <c r="AN92" s="694" t="e">
        <f t="shared" ref="AN92" si="64">+AN46/AN62*$A$85</f>
        <v>#REF!</v>
      </c>
    </row>
    <row r="93" spans="1:40" s="263" customFormat="1" x14ac:dyDescent="0.25">
      <c r="B93" s="484" t="s">
        <v>290</v>
      </c>
      <c r="C93" s="500">
        <f t="shared" ref="C93:AG93" si="65">+C38/C62*$A$85</f>
        <v>0</v>
      </c>
      <c r="D93" s="500">
        <f t="shared" si="65"/>
        <v>0</v>
      </c>
      <c r="E93" s="500">
        <f t="shared" si="65"/>
        <v>0</v>
      </c>
      <c r="F93" s="500">
        <f t="shared" si="65"/>
        <v>0</v>
      </c>
      <c r="G93" s="500">
        <f t="shared" si="65"/>
        <v>0</v>
      </c>
      <c r="H93" s="500">
        <f t="shared" si="65"/>
        <v>0</v>
      </c>
      <c r="I93" s="500">
        <f t="shared" si="65"/>
        <v>22.555070449579826</v>
      </c>
      <c r="J93" s="500">
        <f t="shared" si="65"/>
        <v>23.327192328839917</v>
      </c>
      <c r="K93" s="500">
        <f t="shared" si="65"/>
        <v>34.959678939403823</v>
      </c>
      <c r="L93" s="500">
        <f t="shared" si="65"/>
        <v>67.618767582041784</v>
      </c>
      <c r="M93" s="500">
        <f t="shared" si="65"/>
        <v>125.93044294931283</v>
      </c>
      <c r="N93" s="500">
        <f t="shared" si="65"/>
        <v>176.31555129999344</v>
      </c>
      <c r="O93" s="500">
        <f t="shared" si="65"/>
        <v>175.41678009270976</v>
      </c>
      <c r="P93" s="500">
        <f t="shared" si="65"/>
        <v>194.99979473705818</v>
      </c>
      <c r="Q93" s="500">
        <f t="shared" si="65"/>
        <v>196.66714096356137</v>
      </c>
      <c r="R93" s="500">
        <f t="shared" si="65"/>
        <v>194.99979473705818</v>
      </c>
      <c r="S93" s="500">
        <f t="shared" si="65"/>
        <v>221.94991110756635</v>
      </c>
      <c r="T93" s="500">
        <f t="shared" si="65"/>
        <v>232.90119671715934</v>
      </c>
      <c r="U93" s="500">
        <f t="shared" si="65"/>
        <v>310.44066906442407</v>
      </c>
      <c r="V93" s="500">
        <f t="shared" si="65"/>
        <v>277.15621591179382</v>
      </c>
      <c r="W93" s="500">
        <f t="shared" si="65"/>
        <v>299.13074845263634</v>
      </c>
      <c r="X93" s="500">
        <f t="shared" si="65"/>
        <v>301.30406467589233</v>
      </c>
      <c r="Y93" s="500">
        <f t="shared" si="65"/>
        <v>334.12863384093174</v>
      </c>
      <c r="Z93" s="500">
        <f t="shared" si="65"/>
        <v>350.64084100842871</v>
      </c>
      <c r="AA93" s="500">
        <f t="shared" si="65"/>
        <v>364.49586252683321</v>
      </c>
      <c r="AB93" s="500">
        <f t="shared" si="65"/>
        <v>380.26141156434795</v>
      </c>
      <c r="AC93" s="500">
        <f t="shared" si="65"/>
        <v>398.24200511154805</v>
      </c>
      <c r="AD93" s="500">
        <f t="shared" si="65"/>
        <v>420.90687311365662</v>
      </c>
      <c r="AE93" s="500">
        <f t="shared" si="65"/>
        <v>427.53231876847229</v>
      </c>
      <c r="AF93" s="500">
        <f t="shared" si="65"/>
        <v>471.24461676480428</v>
      </c>
      <c r="AG93" s="500">
        <f t="shared" si="65"/>
        <v>527.15201239054772</v>
      </c>
      <c r="AH93" s="500">
        <v>555.47819154034471</v>
      </c>
      <c r="AI93" s="500">
        <v>601.95884407262417</v>
      </c>
      <c r="AJ93" s="658">
        <f>+AJ38/AJ62*$A$85</f>
        <v>685.84593756065294</v>
      </c>
      <c r="AK93" s="695">
        <f>+AK38/AK62*$A$85</f>
        <v>918.51196247190217</v>
      </c>
      <c r="AL93" s="695">
        <v>847.59864001784388</v>
      </c>
      <c r="AM93" s="695">
        <v>886.64803271691926</v>
      </c>
      <c r="AN93" s="695" t="e">
        <f>+AN38/AN62*$A$85</f>
        <v>#REF!</v>
      </c>
    </row>
    <row r="94" spans="1:40" s="243" customFormat="1" x14ac:dyDescent="0.25">
      <c r="B94" s="484" t="s">
        <v>92</v>
      </c>
      <c r="C94" s="500">
        <f t="shared" ref="C94:AC94" si="66">+C52/C62*$A$85</f>
        <v>2.6153002808416423</v>
      </c>
      <c r="D94" s="500">
        <f t="shared" si="66"/>
        <v>2.7123753223680196</v>
      </c>
      <c r="E94" s="500">
        <f t="shared" si="66"/>
        <v>3.8364412067649698</v>
      </c>
      <c r="F94" s="500">
        <f t="shared" si="66"/>
        <v>4.4479843707978626</v>
      </c>
      <c r="G94" s="500">
        <f t="shared" si="66"/>
        <v>4.9437746526813786</v>
      </c>
      <c r="H94" s="500">
        <f t="shared" si="66"/>
        <v>5.98553079314211</v>
      </c>
      <c r="I94" s="500">
        <f t="shared" si="66"/>
        <v>6.7744630610885892</v>
      </c>
      <c r="J94" s="500">
        <f t="shared" si="66"/>
        <v>6.7617282485049346</v>
      </c>
      <c r="K94" s="500">
        <f t="shared" si="66"/>
        <v>8.0630153822587332</v>
      </c>
      <c r="L94" s="500">
        <f t="shared" si="66"/>
        <v>9.4502112605259807</v>
      </c>
      <c r="M94" s="500">
        <f t="shared" si="66"/>
        <v>11.1154510270578</v>
      </c>
      <c r="N94" s="500">
        <f t="shared" si="66"/>
        <v>11.487826942664789</v>
      </c>
      <c r="O94" s="500">
        <f t="shared" si="66"/>
        <v>11.286140393740823</v>
      </c>
      <c r="P94" s="500">
        <f t="shared" si="66"/>
        <v>11.299426021043637</v>
      </c>
      <c r="Q94" s="500">
        <f t="shared" si="66"/>
        <v>10.648430283205732</v>
      </c>
      <c r="R94" s="500">
        <f t="shared" si="66"/>
        <v>11.585067008054144</v>
      </c>
      <c r="S94" s="500">
        <f t="shared" si="66"/>
        <v>10.970566042004222</v>
      </c>
      <c r="T94" s="500">
        <f t="shared" si="66"/>
        <v>10.899871123162953</v>
      </c>
      <c r="U94" s="500">
        <f t="shared" si="66"/>
        <v>11.806051446491947</v>
      </c>
      <c r="V94" s="500">
        <f t="shared" si="66"/>
        <v>13.129974472064806</v>
      </c>
      <c r="W94" s="500">
        <f t="shared" si="66"/>
        <v>11.003974670623935</v>
      </c>
      <c r="X94" s="500">
        <f t="shared" si="66"/>
        <v>11.122632740284464</v>
      </c>
      <c r="Y94" s="500">
        <f t="shared" si="66"/>
        <v>11.0789166093569</v>
      </c>
      <c r="Z94" s="500">
        <f t="shared" si="66"/>
        <v>10.960258539696371</v>
      </c>
      <c r="AA94" s="500">
        <f t="shared" si="66"/>
        <v>10.615267950787279</v>
      </c>
      <c r="AB94" s="500">
        <f t="shared" si="66"/>
        <v>10.379238617788017</v>
      </c>
      <c r="AC94" s="500">
        <f t="shared" si="66"/>
        <v>10.40344675450589</v>
      </c>
      <c r="AD94" s="500">
        <f t="shared" ref="AD94:AK94" si="67">+AD52/AD62*$A$85</f>
        <v>10.348978446890676</v>
      </c>
      <c r="AE94" s="500">
        <f t="shared" si="67"/>
        <v>9.9250145209062932</v>
      </c>
      <c r="AF94" s="500">
        <f t="shared" si="67"/>
        <v>9.8956852817783183</v>
      </c>
      <c r="AG94" s="500">
        <f t="shared" si="67"/>
        <v>9.7079781513592867</v>
      </c>
      <c r="AH94" s="500">
        <v>9.6023928904985816</v>
      </c>
      <c r="AI94" s="500">
        <v>9.4056967150618593</v>
      </c>
      <c r="AJ94" s="658">
        <f t="shared" si="67"/>
        <v>9.2103432096787774</v>
      </c>
      <c r="AK94" s="695">
        <f t="shared" si="67"/>
        <v>8.7966534335734305</v>
      </c>
      <c r="AL94" s="695">
        <v>8.9977526302913073</v>
      </c>
      <c r="AM94" s="695">
        <v>8.4914903452974961</v>
      </c>
      <c r="AN94" s="695" t="e">
        <f t="shared" ref="AN94" si="68">+AN52/AN62*$A$85</f>
        <v>#REF!</v>
      </c>
    </row>
    <row r="95" spans="1:40" s="263" customFormat="1" x14ac:dyDescent="0.25">
      <c r="B95" s="484" t="s">
        <v>93</v>
      </c>
      <c r="C95" s="500">
        <f t="shared" ref="C95:AC95" si="69">C57/C62*$A$85</f>
        <v>23.292223078831523</v>
      </c>
      <c r="D95" s="500">
        <f t="shared" si="69"/>
        <v>28.003442517421178</v>
      </c>
      <c r="E95" s="500">
        <f t="shared" si="69"/>
        <v>32.445077027049457</v>
      </c>
      <c r="F95" s="500">
        <f t="shared" si="69"/>
        <v>35.505991971563475</v>
      </c>
      <c r="G95" s="500">
        <f t="shared" si="69"/>
        <v>39.205478240566791</v>
      </c>
      <c r="H95" s="500">
        <f t="shared" si="69"/>
        <v>38.632395883158694</v>
      </c>
      <c r="I95" s="500">
        <f t="shared" si="69"/>
        <v>50.899805109632787</v>
      </c>
      <c r="J95" s="500">
        <f t="shared" si="69"/>
        <v>54.840850635083875</v>
      </c>
      <c r="K95" s="500">
        <f t="shared" si="69"/>
        <v>87.758218441597151</v>
      </c>
      <c r="L95" s="500">
        <f t="shared" si="69"/>
        <v>106.69077862767533</v>
      </c>
      <c r="M95" s="500">
        <f t="shared" si="69"/>
        <v>144.45854564479561</v>
      </c>
      <c r="N95" s="500">
        <f t="shared" si="69"/>
        <v>175.26809151320697</v>
      </c>
      <c r="O95" s="500">
        <f t="shared" si="69"/>
        <v>169.59103252042567</v>
      </c>
      <c r="P95" s="500">
        <f t="shared" si="69"/>
        <v>170.6472398909994</v>
      </c>
      <c r="Q95" s="500">
        <f t="shared" si="69"/>
        <v>173.35750786077352</v>
      </c>
      <c r="R95" s="500">
        <f t="shared" si="69"/>
        <v>207.04985870071084</v>
      </c>
      <c r="S95" s="500">
        <f t="shared" si="69"/>
        <v>191.80174162716693</v>
      </c>
      <c r="T95" s="500">
        <f t="shared" si="69"/>
        <v>194.84804994814527</v>
      </c>
      <c r="U95" s="500">
        <f t="shared" si="69"/>
        <v>202.22602875085227</v>
      </c>
      <c r="V95" s="500">
        <f t="shared" si="69"/>
        <v>206.98186874562856</v>
      </c>
      <c r="W95" s="500">
        <f t="shared" si="69"/>
        <v>205.0224088887135</v>
      </c>
      <c r="X95" s="500">
        <f t="shared" si="69"/>
        <v>208.88191873346128</v>
      </c>
      <c r="Y95" s="500">
        <f t="shared" si="69"/>
        <v>221.33477088625585</v>
      </c>
      <c r="Z95" s="500">
        <f>Z57/Z62*$A$85</f>
        <v>229.20367445321736</v>
      </c>
      <c r="AA95" s="500">
        <f t="shared" si="69"/>
        <v>219.68278868051738</v>
      </c>
      <c r="AB95" s="500">
        <f t="shared" si="69"/>
        <v>218.82945186121233</v>
      </c>
      <c r="AC95" s="500">
        <f t="shared" si="69"/>
        <v>208.61361816626993</v>
      </c>
      <c r="AD95" s="500">
        <f t="shared" ref="AD95:AK95" si="70">AD57/AD62*$A$85</f>
        <v>221.14132891776919</v>
      </c>
      <c r="AE95" s="500">
        <f t="shared" si="70"/>
        <v>209.05881650419636</v>
      </c>
      <c r="AF95" s="500">
        <f t="shared" si="70"/>
        <v>209.82137672152368</v>
      </c>
      <c r="AG95" s="500">
        <f t="shared" si="70"/>
        <v>211.50487504746937</v>
      </c>
      <c r="AH95" s="500">
        <v>216.78413809050465</v>
      </c>
      <c r="AI95" s="500">
        <v>207.20686660676591</v>
      </c>
      <c r="AJ95" s="658">
        <f t="shared" si="70"/>
        <v>203.16764559840396</v>
      </c>
      <c r="AK95" s="695">
        <f t="shared" si="70"/>
        <v>223.89809993434974</v>
      </c>
      <c r="AL95" s="695">
        <v>224.42670353715104</v>
      </c>
      <c r="AM95" s="695">
        <v>216.13089208070076</v>
      </c>
      <c r="AN95" s="695" t="e">
        <f t="shared" ref="AN95" si="71">AN57/AN62*$A$85</f>
        <v>#REF!</v>
      </c>
    </row>
    <row r="96" spans="1:40" s="37" customFormat="1" x14ac:dyDescent="0.25">
      <c r="B96" s="496" t="s">
        <v>90</v>
      </c>
      <c r="C96" s="497">
        <f t="shared" ref="C96:M96" si="72">+C51</f>
        <v>27</v>
      </c>
      <c r="D96" s="497">
        <f t="shared" si="72"/>
        <v>28</v>
      </c>
      <c r="E96" s="497">
        <f t="shared" si="72"/>
        <v>33</v>
      </c>
      <c r="F96" s="497">
        <f t="shared" si="72"/>
        <v>44</v>
      </c>
      <c r="G96" s="497">
        <f t="shared" si="72"/>
        <v>51</v>
      </c>
      <c r="H96" s="497">
        <f t="shared" si="72"/>
        <v>58</v>
      </c>
      <c r="I96" s="498">
        <f>+I51</f>
        <v>58</v>
      </c>
      <c r="J96" s="497">
        <f t="shared" si="72"/>
        <v>63</v>
      </c>
      <c r="K96" s="497">
        <f t="shared" si="72"/>
        <v>63</v>
      </c>
      <c r="L96" s="497">
        <f t="shared" si="72"/>
        <v>69</v>
      </c>
      <c r="M96" s="498">
        <f t="shared" si="72"/>
        <v>87</v>
      </c>
      <c r="N96" s="498">
        <v>90</v>
      </c>
      <c r="O96" s="498">
        <f t="shared" ref="O96:V96" si="73">+O51</f>
        <v>90</v>
      </c>
      <c r="P96" s="498">
        <f t="shared" si="73"/>
        <v>91</v>
      </c>
      <c r="Q96" s="498">
        <f t="shared" si="73"/>
        <v>92</v>
      </c>
      <c r="R96" s="498">
        <f t="shared" si="73"/>
        <v>92</v>
      </c>
      <c r="S96" s="498">
        <f t="shared" si="73"/>
        <v>94</v>
      </c>
      <c r="T96" s="498">
        <f t="shared" si="73"/>
        <v>104</v>
      </c>
      <c r="U96" s="498">
        <f t="shared" si="73"/>
        <v>104</v>
      </c>
      <c r="V96" s="498">
        <f t="shared" si="73"/>
        <v>106</v>
      </c>
      <c r="W96" s="498">
        <v>99</v>
      </c>
      <c r="X96" s="498">
        <f t="shared" ref="X96:AC96" si="74">+X51</f>
        <v>101</v>
      </c>
      <c r="Y96" s="498">
        <f t="shared" si="74"/>
        <v>111</v>
      </c>
      <c r="Z96" s="498">
        <f t="shared" si="74"/>
        <v>112</v>
      </c>
      <c r="AA96" s="498">
        <f t="shared" si="74"/>
        <v>122</v>
      </c>
      <c r="AB96" s="498">
        <f t="shared" si="74"/>
        <v>123</v>
      </c>
      <c r="AC96" s="498">
        <f t="shared" si="74"/>
        <v>125</v>
      </c>
      <c r="AD96" s="498">
        <f t="shared" ref="AD96:AK96" si="75">+AD51</f>
        <v>127</v>
      </c>
      <c r="AE96" s="498">
        <f t="shared" si="75"/>
        <v>127</v>
      </c>
      <c r="AF96" s="498">
        <f t="shared" si="75"/>
        <v>127</v>
      </c>
      <c r="AG96" s="498">
        <f t="shared" si="75"/>
        <v>130</v>
      </c>
      <c r="AH96" s="498">
        <v>128</v>
      </c>
      <c r="AI96" s="498">
        <v>123</v>
      </c>
      <c r="AJ96" s="659">
        <f t="shared" si="75"/>
        <v>123</v>
      </c>
      <c r="AK96" s="696">
        <f t="shared" si="75"/>
        <v>126</v>
      </c>
      <c r="AL96" s="696">
        <v>0</v>
      </c>
      <c r="AM96" s="696">
        <v>126</v>
      </c>
      <c r="AN96" s="696" t="e">
        <f t="shared" ref="AN96" si="76">+AN51</f>
        <v>#REF!</v>
      </c>
    </row>
    <row r="97" spans="1:40" s="37" customFormat="1" x14ac:dyDescent="0.25">
      <c r="A97" s="248"/>
      <c r="B97" s="240" t="s">
        <v>645</v>
      </c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>
        <v>112</v>
      </c>
      <c r="AA97" s="296">
        <v>124</v>
      </c>
      <c r="AB97" s="296">
        <v>27</v>
      </c>
      <c r="AC97" s="296">
        <v>145</v>
      </c>
      <c r="AD97" s="296">
        <v>55</v>
      </c>
      <c r="AE97" s="296">
        <v>37</v>
      </c>
      <c r="AF97" s="296">
        <v>117</v>
      </c>
      <c r="AG97" s="296">
        <v>139</v>
      </c>
      <c r="AH97" s="296">
        <v>154</v>
      </c>
      <c r="AI97" s="296">
        <v>0</v>
      </c>
      <c r="AJ97" s="296">
        <v>0</v>
      </c>
      <c r="AK97" s="697">
        <v>0</v>
      </c>
      <c r="AL97" s="697">
        <v>0</v>
      </c>
      <c r="AM97" s="697">
        <v>0</v>
      </c>
      <c r="AN97" s="697">
        <v>1</v>
      </c>
    </row>
    <row r="98" spans="1:40" s="37" customFormat="1" x14ac:dyDescent="0.25">
      <c r="A98" s="248"/>
      <c r="B98" s="240" t="s">
        <v>401</v>
      </c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>
        <v>124</v>
      </c>
      <c r="AA98" s="296">
        <v>27</v>
      </c>
      <c r="AB98" s="296">
        <v>145</v>
      </c>
      <c r="AC98" s="296">
        <v>55</v>
      </c>
      <c r="AD98" s="296">
        <v>37</v>
      </c>
      <c r="AE98" s="296">
        <v>117</v>
      </c>
      <c r="AF98" s="296">
        <v>139</v>
      </c>
      <c r="AG98" s="296">
        <v>154</v>
      </c>
      <c r="AH98" s="296">
        <v>0</v>
      </c>
      <c r="AI98" s="296">
        <v>122</v>
      </c>
      <c r="AJ98" s="296">
        <v>122</v>
      </c>
      <c r="AK98" s="697">
        <v>122</v>
      </c>
      <c r="AL98" s="697">
        <v>122</v>
      </c>
      <c r="AM98" s="697">
        <v>122</v>
      </c>
      <c r="AN98" s="697">
        <v>123</v>
      </c>
    </row>
    <row r="99" spans="1:40" s="37" customFormat="1" x14ac:dyDescent="0.25">
      <c r="A99" s="248"/>
      <c r="B99" s="240" t="s">
        <v>475</v>
      </c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>
        <v>27</v>
      </c>
      <c r="AA99" s="296">
        <v>145</v>
      </c>
      <c r="AB99" s="296">
        <v>55</v>
      </c>
      <c r="AC99" s="296">
        <v>37</v>
      </c>
      <c r="AD99" s="296">
        <v>117</v>
      </c>
      <c r="AE99" s="296">
        <v>139</v>
      </c>
      <c r="AF99" s="296">
        <v>154</v>
      </c>
      <c r="AG99" s="296">
        <v>0</v>
      </c>
      <c r="AH99" s="296">
        <v>122</v>
      </c>
      <c r="AI99" s="296">
        <v>124</v>
      </c>
      <c r="AJ99" s="296">
        <v>124</v>
      </c>
      <c r="AK99" s="697">
        <v>124</v>
      </c>
      <c r="AL99" s="697">
        <v>124</v>
      </c>
      <c r="AM99" s="697">
        <v>124</v>
      </c>
      <c r="AN99" s="697">
        <v>125</v>
      </c>
    </row>
    <row r="100" spans="1:40" s="37" customFormat="1" x14ac:dyDescent="0.25">
      <c r="A100" s="248"/>
      <c r="B100" s="240" t="s">
        <v>476</v>
      </c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>
        <v>145</v>
      </c>
      <c r="AA100" s="296">
        <v>55</v>
      </c>
      <c r="AB100" s="296">
        <v>37</v>
      </c>
      <c r="AC100" s="296">
        <v>117</v>
      </c>
      <c r="AD100" s="296">
        <v>139</v>
      </c>
      <c r="AE100" s="296">
        <v>154</v>
      </c>
      <c r="AF100" s="296">
        <v>0</v>
      </c>
      <c r="AG100" s="296">
        <v>122</v>
      </c>
      <c r="AH100" s="296">
        <v>124</v>
      </c>
      <c r="AI100" s="296">
        <v>25</v>
      </c>
      <c r="AJ100" s="296">
        <v>25</v>
      </c>
      <c r="AK100" s="697">
        <v>25</v>
      </c>
      <c r="AL100" s="697">
        <v>25</v>
      </c>
      <c r="AM100" s="697">
        <v>25</v>
      </c>
      <c r="AN100" s="697">
        <v>26</v>
      </c>
    </row>
    <row r="101" spans="1:40" s="37" customFormat="1" x14ac:dyDescent="0.25">
      <c r="A101" s="248"/>
      <c r="B101" s="240" t="s">
        <v>477</v>
      </c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>
        <v>55</v>
      </c>
      <c r="AA101" s="296">
        <v>37</v>
      </c>
      <c r="AB101" s="296">
        <v>117</v>
      </c>
      <c r="AC101" s="296">
        <v>139</v>
      </c>
      <c r="AD101" s="296">
        <v>154</v>
      </c>
      <c r="AE101" s="296">
        <v>0</v>
      </c>
      <c r="AF101" s="296">
        <v>122</v>
      </c>
      <c r="AG101" s="296">
        <v>124</v>
      </c>
      <c r="AH101" s="296">
        <v>25</v>
      </c>
      <c r="AI101" s="296">
        <v>147</v>
      </c>
      <c r="AJ101" s="296">
        <v>147</v>
      </c>
      <c r="AK101" s="697">
        <v>147</v>
      </c>
      <c r="AL101" s="697">
        <v>147</v>
      </c>
      <c r="AM101" s="697">
        <v>147</v>
      </c>
      <c r="AN101" s="697">
        <v>148</v>
      </c>
    </row>
    <row r="102" spans="1:40" s="37" customFormat="1" x14ac:dyDescent="0.25">
      <c r="A102" s="248"/>
      <c r="B102" s="240" t="s">
        <v>478</v>
      </c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>
        <v>37</v>
      </c>
      <c r="AA102" s="296">
        <v>117</v>
      </c>
      <c r="AB102" s="296">
        <v>139</v>
      </c>
      <c r="AC102" s="296">
        <v>154</v>
      </c>
      <c r="AD102" s="296">
        <v>0</v>
      </c>
      <c r="AE102" s="296">
        <v>122</v>
      </c>
      <c r="AF102" s="296">
        <v>124</v>
      </c>
      <c r="AG102" s="296">
        <v>25</v>
      </c>
      <c r="AH102" s="296">
        <v>147</v>
      </c>
      <c r="AI102" s="296">
        <v>55</v>
      </c>
      <c r="AJ102" s="296">
        <v>55</v>
      </c>
      <c r="AK102" s="697">
        <v>55</v>
      </c>
      <c r="AL102" s="697">
        <v>55</v>
      </c>
      <c r="AM102" s="697">
        <v>55</v>
      </c>
      <c r="AN102" s="697">
        <v>56</v>
      </c>
    </row>
    <row r="103" spans="1:40" s="37" customFormat="1" x14ac:dyDescent="0.25">
      <c r="A103" s="248"/>
      <c r="B103" s="297" t="s">
        <v>17</v>
      </c>
      <c r="C103" s="296"/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>
        <v>117</v>
      </c>
      <c r="AA103" s="296">
        <v>139</v>
      </c>
      <c r="AB103" s="296">
        <v>154</v>
      </c>
      <c r="AC103" s="296">
        <v>0</v>
      </c>
      <c r="AD103" s="296">
        <v>122</v>
      </c>
      <c r="AE103" s="296">
        <v>124</v>
      </c>
      <c r="AF103" s="296">
        <v>25</v>
      </c>
      <c r="AG103" s="296">
        <v>147</v>
      </c>
      <c r="AH103" s="296">
        <v>55</v>
      </c>
      <c r="AI103" s="296">
        <v>37</v>
      </c>
      <c r="AJ103" s="296">
        <v>37</v>
      </c>
      <c r="AK103" s="697">
        <v>37</v>
      </c>
      <c r="AL103" s="697">
        <v>37</v>
      </c>
      <c r="AM103" s="697">
        <v>37</v>
      </c>
      <c r="AN103" s="697">
        <v>38</v>
      </c>
    </row>
    <row r="104" spans="1:40" s="37" customFormat="1" x14ac:dyDescent="0.25">
      <c r="A104" s="248"/>
      <c r="B104" s="297" t="s">
        <v>18</v>
      </c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>
        <v>139</v>
      </c>
      <c r="AA104" s="296">
        <v>154</v>
      </c>
      <c r="AB104" s="296">
        <v>0</v>
      </c>
      <c r="AC104" s="296">
        <v>122</v>
      </c>
      <c r="AD104" s="296">
        <v>124</v>
      </c>
      <c r="AE104" s="296">
        <v>25</v>
      </c>
      <c r="AF104" s="296">
        <v>147</v>
      </c>
      <c r="AG104" s="296">
        <v>55</v>
      </c>
      <c r="AH104" s="296">
        <v>37</v>
      </c>
      <c r="AI104" s="296">
        <v>124</v>
      </c>
      <c r="AJ104" s="296">
        <v>124</v>
      </c>
      <c r="AK104" s="697">
        <v>124</v>
      </c>
      <c r="AL104" s="697">
        <v>124</v>
      </c>
      <c r="AM104" s="697">
        <v>124</v>
      </c>
      <c r="AN104" s="697">
        <v>125</v>
      </c>
    </row>
    <row r="105" spans="1:40" s="37" customFormat="1" x14ac:dyDescent="0.25">
      <c r="B105" s="496" t="s">
        <v>19</v>
      </c>
      <c r="C105" s="502">
        <f t="shared" ref="C105:R105" si="77">+C51/C70</f>
        <v>0.2109375</v>
      </c>
      <c r="D105" s="502">
        <f t="shared" si="77"/>
        <v>0.21875</v>
      </c>
      <c r="E105" s="502">
        <f t="shared" si="77"/>
        <v>0.2578125</v>
      </c>
      <c r="F105" s="502">
        <f t="shared" si="77"/>
        <v>0.34375</v>
      </c>
      <c r="G105" s="502">
        <f t="shared" si="77"/>
        <v>0.3984375</v>
      </c>
      <c r="H105" s="502">
        <f t="shared" si="77"/>
        <v>0.453125</v>
      </c>
      <c r="I105" s="502">
        <f t="shared" si="77"/>
        <v>0.453125</v>
      </c>
      <c r="J105" s="502">
        <f t="shared" si="77"/>
        <v>0.4921875</v>
      </c>
      <c r="K105" s="502">
        <f t="shared" si="77"/>
        <v>0.4921875</v>
      </c>
      <c r="L105" s="502">
        <f t="shared" si="77"/>
        <v>0.5390625</v>
      </c>
      <c r="M105" s="502">
        <f t="shared" si="77"/>
        <v>0.6796875</v>
      </c>
      <c r="N105" s="502">
        <f t="shared" si="77"/>
        <v>0.765625</v>
      </c>
      <c r="O105" s="502">
        <f t="shared" si="77"/>
        <v>0.58441558441558439</v>
      </c>
      <c r="P105" s="502">
        <f t="shared" si="77"/>
        <v>0.59090909090909094</v>
      </c>
      <c r="Q105" s="502">
        <f t="shared" si="77"/>
        <v>0.59740259740259738</v>
      </c>
      <c r="R105" s="502">
        <f t="shared" si="77"/>
        <v>0.59740259740259738</v>
      </c>
      <c r="S105" s="502">
        <f t="shared" ref="S105:Y105" si="78">S51/S70</f>
        <v>0.61038961038961037</v>
      </c>
      <c r="T105" s="502">
        <f t="shared" si="78"/>
        <v>0.67532467532467533</v>
      </c>
      <c r="U105" s="502">
        <f t="shared" si="78"/>
        <v>0.67532467532467533</v>
      </c>
      <c r="V105" s="502">
        <f t="shared" si="78"/>
        <v>0.68831168831168832</v>
      </c>
      <c r="W105" s="502">
        <f t="shared" si="78"/>
        <v>0.6428571428571429</v>
      </c>
      <c r="X105" s="502">
        <f t="shared" si="78"/>
        <v>0.65161290322580645</v>
      </c>
      <c r="Y105" s="502">
        <f t="shared" si="78"/>
        <v>0.71612903225806457</v>
      </c>
      <c r="Z105" s="502">
        <f t="shared" ref="Z105:AE105" si="79">Z51/Z70</f>
        <v>0.72258064516129028</v>
      </c>
      <c r="AA105" s="502">
        <f t="shared" si="79"/>
        <v>0.7870967741935484</v>
      </c>
      <c r="AB105" s="502">
        <f t="shared" si="79"/>
        <v>0.79354838709677422</v>
      </c>
      <c r="AC105" s="502">
        <f t="shared" si="79"/>
        <v>0.80645161290322576</v>
      </c>
      <c r="AD105" s="502">
        <f t="shared" si="79"/>
        <v>0.8193548387096774</v>
      </c>
      <c r="AE105" s="502">
        <f t="shared" si="79"/>
        <v>0.8193548387096774</v>
      </c>
      <c r="AF105" s="502">
        <f>AF51/AF70</f>
        <v>0.8193548387096774</v>
      </c>
      <c r="AG105" s="502">
        <f>AG51/AG70</f>
        <v>0.83870967741935487</v>
      </c>
      <c r="AH105" s="502">
        <v>0.83116883116883122</v>
      </c>
      <c r="AI105" s="502">
        <v>0.79354838709677422</v>
      </c>
      <c r="AJ105" s="502">
        <f>AJ51/AJ70</f>
        <v>0.79354838709677422</v>
      </c>
      <c r="AK105" s="698">
        <f>AK51/AK70</f>
        <v>0.81290322580645158</v>
      </c>
      <c r="AL105" s="698">
        <v>0</v>
      </c>
      <c r="AM105" s="698">
        <v>0.81290322580645158</v>
      </c>
      <c r="AN105" s="698" t="e">
        <f>AN51/AN70</f>
        <v>#REF!</v>
      </c>
    </row>
    <row r="106" spans="1:40" s="37" customFormat="1" x14ac:dyDescent="0.25">
      <c r="B106" s="496" t="s">
        <v>294</v>
      </c>
      <c r="C106" s="503">
        <f t="shared" ref="C106:AG106" si="80">+C4/C62</f>
        <v>6.4566382269142325E-2</v>
      </c>
      <c r="D106" s="503">
        <f t="shared" si="80"/>
        <v>9.17181468171617E-2</v>
      </c>
      <c r="E106" s="503">
        <f t="shared" si="80"/>
        <v>0.11015731189210151</v>
      </c>
      <c r="F106" s="503">
        <f t="shared" si="80"/>
        <v>0.12075671810089822</v>
      </c>
      <c r="G106" s="503">
        <f t="shared" si="80"/>
        <v>0.12547636379706203</v>
      </c>
      <c r="H106" s="503">
        <f t="shared" si="80"/>
        <v>0.14950704543585724</v>
      </c>
      <c r="I106" s="503">
        <f t="shared" si="80"/>
        <v>0.16791026893075126</v>
      </c>
      <c r="J106" s="503">
        <f t="shared" si="80"/>
        <v>0.168934541080976</v>
      </c>
      <c r="K106" s="503">
        <f t="shared" si="80"/>
        <v>0.23945816835815464</v>
      </c>
      <c r="L106" s="503">
        <f t="shared" si="80"/>
        <v>0.25144157488605995</v>
      </c>
      <c r="M106" s="503">
        <f t="shared" si="80"/>
        <v>0.31069357170051309</v>
      </c>
      <c r="N106" s="503">
        <f t="shared" si="80"/>
        <v>0.36026982290261922</v>
      </c>
      <c r="O106" s="503">
        <f t="shared" si="80"/>
        <v>0.35561950813684889</v>
      </c>
      <c r="P106" s="503">
        <f t="shared" si="80"/>
        <v>0.36157924126048185</v>
      </c>
      <c r="Q106" s="503">
        <f t="shared" si="80"/>
        <v>0.32390370657044687</v>
      </c>
      <c r="R106" s="503">
        <f t="shared" si="80"/>
        <v>0.32526829327915985</v>
      </c>
      <c r="S106" s="503">
        <f t="shared" si="80"/>
        <v>0.3215010176533567</v>
      </c>
      <c r="T106" s="503">
        <f t="shared" si="80"/>
        <v>0.32421081816065062</v>
      </c>
      <c r="U106" s="503">
        <f t="shared" si="80"/>
        <v>0.3331121439281709</v>
      </c>
      <c r="V106" s="503">
        <f t="shared" si="80"/>
        <v>0.32736483983069981</v>
      </c>
      <c r="W106" s="503">
        <f t="shared" si="80"/>
        <v>0.32031770885506455</v>
      </c>
      <c r="X106" s="503">
        <f t="shared" si="80"/>
        <v>0.32382093223275266</v>
      </c>
      <c r="Y106" s="503">
        <f t="shared" si="80"/>
        <v>0.31598575253822103</v>
      </c>
      <c r="Z106" s="503">
        <f t="shared" si="80"/>
        <v>0.30508994406583501</v>
      </c>
      <c r="AA106" s="503">
        <f t="shared" si="80"/>
        <v>0.30252460605796516</v>
      </c>
      <c r="AB106" s="503">
        <f t="shared" si="80"/>
        <v>0.30436006698391432</v>
      </c>
      <c r="AC106" s="503">
        <f t="shared" si="80"/>
        <v>0.30679861311584744</v>
      </c>
      <c r="AD106" s="503">
        <f t="shared" si="80"/>
        <v>0.30966691419486458</v>
      </c>
      <c r="AE106" s="503">
        <f t="shared" si="80"/>
        <v>0.30278820171524429</v>
      </c>
      <c r="AF106" s="503">
        <f t="shared" si="80"/>
        <v>0.30719310148139639</v>
      </c>
      <c r="AG106" s="503">
        <f t="shared" si="80"/>
        <v>0.30958102947271776</v>
      </c>
      <c r="AH106" s="503">
        <v>0.31281252503983792</v>
      </c>
      <c r="AI106" s="503">
        <v>0.2980581401909615</v>
      </c>
      <c r="AJ106" s="504">
        <f>+AJ4/AJ62</f>
        <v>0.31172897849766951</v>
      </c>
      <c r="AK106" s="699">
        <f>+AK4/AK62</f>
        <v>0.30913307515260846</v>
      </c>
      <c r="AL106" s="699">
        <v>0.3060210363549426</v>
      </c>
      <c r="AM106" s="699">
        <v>0.29840899643174373</v>
      </c>
      <c r="AN106" s="699" t="e">
        <f>+AN4/AN62</f>
        <v>#REF!</v>
      </c>
    </row>
    <row r="107" spans="1:40" s="37" customFormat="1" x14ac:dyDescent="0.25">
      <c r="B107" s="496" t="s">
        <v>406</v>
      </c>
      <c r="C107" s="503"/>
      <c r="D107" s="503"/>
      <c r="E107" s="503"/>
      <c r="F107" s="503"/>
      <c r="G107" s="503"/>
      <c r="H107" s="503"/>
      <c r="I107" s="503">
        <f t="shared" ref="I107:AG107" si="81">+I11/I62</f>
        <v>3.5494850831094054E-3</v>
      </c>
      <c r="J107" s="503">
        <f t="shared" si="81"/>
        <v>6.0174760640681274E-3</v>
      </c>
      <c r="K107" s="503">
        <f t="shared" si="81"/>
        <v>0.19397251454185019</v>
      </c>
      <c r="L107" s="503">
        <f t="shared" si="81"/>
        <v>0.23226069682560066</v>
      </c>
      <c r="M107" s="503">
        <f t="shared" si="81"/>
        <v>0.28632245161710768</v>
      </c>
      <c r="N107" s="503">
        <f t="shared" si="81"/>
        <v>0.40190429558466262</v>
      </c>
      <c r="O107" s="503">
        <f t="shared" si="81"/>
        <v>0.42636341425210356</v>
      </c>
      <c r="P107" s="503">
        <f t="shared" si="81"/>
        <v>0.46580445602596859</v>
      </c>
      <c r="Q107" s="503">
        <f t="shared" si="81"/>
        <v>0.42143039440643204</v>
      </c>
      <c r="R107" s="503">
        <f t="shared" si="81"/>
        <v>0.44113032257104523</v>
      </c>
      <c r="S107" s="503">
        <f t="shared" si="81"/>
        <v>0.46460854905941373</v>
      </c>
      <c r="T107" s="503">
        <f t="shared" si="81"/>
        <v>0.40893983521785637</v>
      </c>
      <c r="U107" s="503">
        <f t="shared" si="81"/>
        <v>0.49483827476891279</v>
      </c>
      <c r="V107" s="503">
        <f t="shared" si="81"/>
        <v>0.51323733434654151</v>
      </c>
      <c r="W107" s="503">
        <f t="shared" si="81"/>
        <v>0.51859446893519245</v>
      </c>
      <c r="X107" s="503">
        <f t="shared" si="81"/>
        <v>0.53024288182730428</v>
      </c>
      <c r="Y107" s="503">
        <f t="shared" si="81"/>
        <v>0.55031439392330794</v>
      </c>
      <c r="Z107" s="503">
        <f t="shared" si="81"/>
        <v>0.56251837638789348</v>
      </c>
      <c r="AA107" s="503">
        <f t="shared" si="81"/>
        <v>0.56137797555825475</v>
      </c>
      <c r="AB107" s="503">
        <f t="shared" si="81"/>
        <v>0.58708992172904195</v>
      </c>
      <c r="AC107" s="503">
        <f t="shared" si="81"/>
        <v>0.61288453868672066</v>
      </c>
      <c r="AD107" s="503">
        <f t="shared" si="81"/>
        <v>0.65566533945557115</v>
      </c>
      <c r="AE107" s="503">
        <f t="shared" si="81"/>
        <v>0.6467742470979011</v>
      </c>
      <c r="AF107" s="503">
        <f t="shared" si="81"/>
        <v>0.7035372352874858</v>
      </c>
      <c r="AG107" s="503">
        <f t="shared" si="81"/>
        <v>0.77807790714057867</v>
      </c>
      <c r="AH107" s="503">
        <v>0.67247789324413632</v>
      </c>
      <c r="AI107" s="503">
        <v>0.6791291392308324</v>
      </c>
      <c r="AJ107" s="504">
        <f>+AJ11/AJ62</f>
        <v>0.59704284761108295</v>
      </c>
      <c r="AK107" s="699">
        <f>+AK11/AK62</f>
        <v>0.77260303158956545</v>
      </c>
      <c r="AL107" s="699">
        <v>0.68505983607684506</v>
      </c>
      <c r="AM107" s="699">
        <v>0.74580080175163899</v>
      </c>
      <c r="AN107" s="699" t="e">
        <f>+AN11/AN62</f>
        <v>#REF!</v>
      </c>
    </row>
    <row r="108" spans="1:40" s="37" customFormat="1" x14ac:dyDescent="0.25">
      <c r="B108" s="496" t="s">
        <v>293</v>
      </c>
      <c r="C108" s="502">
        <f t="shared" ref="C108:O108" si="82">+C20/C62</f>
        <v>6.8999174622410009E-2</v>
      </c>
      <c r="D108" s="502">
        <f t="shared" si="82"/>
        <v>8.5662952178577959E-2</v>
      </c>
      <c r="E108" s="502">
        <f t="shared" si="82"/>
        <v>9.5427780997163064E-2</v>
      </c>
      <c r="F108" s="502">
        <f t="shared" si="82"/>
        <v>0.11179619301026329</v>
      </c>
      <c r="G108" s="502">
        <f t="shared" si="82"/>
        <v>0.12666421495850902</v>
      </c>
      <c r="H108" s="502">
        <f t="shared" si="82"/>
        <v>0.18255231986748011</v>
      </c>
      <c r="I108" s="502">
        <f t="shared" si="82"/>
        <v>0.20275817045240069</v>
      </c>
      <c r="J108" s="502">
        <f t="shared" si="82"/>
        <v>0.21483550902504395</v>
      </c>
      <c r="K108" s="502">
        <f t="shared" si="82"/>
        <v>0.2382799808043389</v>
      </c>
      <c r="L108" s="502">
        <f t="shared" si="82"/>
        <v>0.24800891821012855</v>
      </c>
      <c r="M108" s="502">
        <f t="shared" si="82"/>
        <v>0.21172105973130231</v>
      </c>
      <c r="N108" s="502">
        <f t="shared" si="82"/>
        <v>0.23657461206676414</v>
      </c>
      <c r="O108" s="502">
        <f t="shared" si="82"/>
        <v>0.22552006920217549</v>
      </c>
      <c r="P108" s="502">
        <f>+P20/O62</f>
        <v>0.23422640648625581</v>
      </c>
      <c r="Q108" s="504">
        <f>+Q20/P62</f>
        <v>0.21391068949615719</v>
      </c>
      <c r="R108" s="504">
        <f t="shared" ref="R108:AG108" si="83">+R20/R62</f>
        <v>0.21755314350563332</v>
      </c>
      <c r="S108" s="502">
        <f t="shared" si="83"/>
        <v>0.21662909017503226</v>
      </c>
      <c r="T108" s="502">
        <f t="shared" si="83"/>
        <v>0.21093570702020467</v>
      </c>
      <c r="U108" s="502">
        <f t="shared" si="83"/>
        <v>0.21557592868862147</v>
      </c>
      <c r="V108" s="502">
        <f t="shared" si="83"/>
        <v>0.21416376555071309</v>
      </c>
      <c r="W108" s="502">
        <f t="shared" si="83"/>
        <v>0.18422414734184692</v>
      </c>
      <c r="X108" s="502">
        <f t="shared" si="83"/>
        <v>0.18705507907748473</v>
      </c>
      <c r="Y108" s="502">
        <f t="shared" si="83"/>
        <v>0.181161520112293</v>
      </c>
      <c r="Z108" s="502">
        <f t="shared" si="83"/>
        <v>0.18271600327646156</v>
      </c>
      <c r="AA108" s="502">
        <f t="shared" si="83"/>
        <v>0.19198343088397066</v>
      </c>
      <c r="AB108" s="502">
        <f t="shared" si="83"/>
        <v>0.2022887582859913</v>
      </c>
      <c r="AC108" s="502">
        <f t="shared" si="83"/>
        <v>0.19207697945394916</v>
      </c>
      <c r="AD108" s="502">
        <f t="shared" si="83"/>
        <v>0.1933110382970204</v>
      </c>
      <c r="AE108" s="502">
        <f t="shared" si="83"/>
        <v>0.19280519742273416</v>
      </c>
      <c r="AF108" s="502">
        <f t="shared" si="83"/>
        <v>0.19110210716505099</v>
      </c>
      <c r="AG108" s="502">
        <f t="shared" si="83"/>
        <v>0.19415504632436004</v>
      </c>
      <c r="AH108" s="502">
        <v>0.19403074900893569</v>
      </c>
      <c r="AI108" s="502">
        <v>0.18879991238969854</v>
      </c>
      <c r="AJ108" s="502">
        <f>+AJ20/AJ62</f>
        <v>0.18811014214495622</v>
      </c>
      <c r="AK108" s="698">
        <f>+AK20/AK62</f>
        <v>0.2006131686878668</v>
      </c>
      <c r="AL108" s="698">
        <v>0.17521451251313896</v>
      </c>
      <c r="AM108" s="698">
        <v>0.19365373410653408</v>
      </c>
      <c r="AN108" s="698" t="e">
        <f>+AN20/AN62</f>
        <v>#REF!</v>
      </c>
    </row>
    <row r="109" spans="1:40" s="459" customFormat="1" x14ac:dyDescent="0.25">
      <c r="B109" s="245" t="s">
        <v>20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52"/>
      <c r="AK109" s="689"/>
      <c r="AL109" s="689"/>
      <c r="AM109" s="689"/>
      <c r="AN109" s="689"/>
    </row>
    <row r="110" spans="1:40" x14ac:dyDescent="0.25">
      <c r="A110" s="13">
        <v>10000</v>
      </c>
      <c r="B110" s="246" t="s">
        <v>21</v>
      </c>
      <c r="C110" s="3">
        <v>2005</v>
      </c>
      <c r="D110" s="3">
        <v>2006</v>
      </c>
      <c r="E110" s="3">
        <v>2007</v>
      </c>
      <c r="F110" s="3">
        <v>2008</v>
      </c>
      <c r="G110" s="3">
        <v>2009</v>
      </c>
      <c r="H110" s="3">
        <v>2010</v>
      </c>
      <c r="I110" s="3">
        <v>2011</v>
      </c>
      <c r="J110" s="4">
        <v>2012</v>
      </c>
      <c r="K110" s="4">
        <v>2013</v>
      </c>
      <c r="L110" s="4">
        <v>2014</v>
      </c>
      <c r="M110" s="4">
        <f>+M3</f>
        <v>2015</v>
      </c>
      <c r="N110" s="4">
        <f>+N3</f>
        <v>2016</v>
      </c>
      <c r="O110" s="4" t="s">
        <v>398</v>
      </c>
      <c r="P110" s="4" t="s">
        <v>399</v>
      </c>
      <c r="Q110" s="4" t="s">
        <v>380</v>
      </c>
      <c r="R110" s="4" t="s">
        <v>381</v>
      </c>
      <c r="S110" s="4" t="s">
        <v>389</v>
      </c>
      <c r="T110" s="4" t="s">
        <v>390</v>
      </c>
      <c r="U110" s="4" t="s">
        <v>392</v>
      </c>
      <c r="V110" s="4" t="s">
        <v>397</v>
      </c>
      <c r="W110" s="4" t="s">
        <v>405</v>
      </c>
      <c r="X110" s="4" t="str">
        <f t="shared" ref="X110:AC110" si="84">+X85</f>
        <v>2019Q2</v>
      </c>
      <c r="Y110" s="4" t="str">
        <f t="shared" si="84"/>
        <v>2019Q3</v>
      </c>
      <c r="Z110" s="4" t="str">
        <f t="shared" si="84"/>
        <v>2019Q4</v>
      </c>
      <c r="AA110" s="4" t="str">
        <f t="shared" si="84"/>
        <v>2020Q1</v>
      </c>
      <c r="AB110" s="4" t="str">
        <f t="shared" si="84"/>
        <v>2020Q2</v>
      </c>
      <c r="AC110" s="4" t="str">
        <f t="shared" si="84"/>
        <v>2020Q3</v>
      </c>
      <c r="AD110" s="4" t="str">
        <f t="shared" ref="AD110:AK110" si="85">+AD85</f>
        <v>2020Q4</v>
      </c>
      <c r="AE110" s="4" t="str">
        <f t="shared" si="85"/>
        <v>2021Q1</v>
      </c>
      <c r="AF110" s="4" t="str">
        <f t="shared" si="85"/>
        <v>2021Q2</v>
      </c>
      <c r="AG110" s="4" t="str">
        <f t="shared" si="85"/>
        <v>2021Q3</v>
      </c>
      <c r="AH110" s="4" t="s">
        <v>712</v>
      </c>
      <c r="AI110" s="4" t="s">
        <v>734</v>
      </c>
      <c r="AJ110" s="653" t="str">
        <f t="shared" si="85"/>
        <v>2022Q2</v>
      </c>
      <c r="AK110" s="653" t="str">
        <f t="shared" si="85"/>
        <v>2022Q3</v>
      </c>
      <c r="AL110" s="653" t="s">
        <v>767</v>
      </c>
      <c r="AM110" s="653" t="s">
        <v>768</v>
      </c>
      <c r="AN110" s="653" t="str">
        <f t="shared" ref="AN110" si="86">+AN85</f>
        <v>2023Q2</v>
      </c>
    </row>
    <row r="111" spans="1:40" x14ac:dyDescent="0.25">
      <c r="A111" s="13">
        <v>1000</v>
      </c>
      <c r="B111" s="247" t="s">
        <v>139</v>
      </c>
      <c r="C111" s="7">
        <f t="shared" ref="C111:M111" si="87">+C4/$E$67</f>
        <v>0.85548406950895628</v>
      </c>
      <c r="D111" s="7">
        <f t="shared" si="87"/>
        <v>1.2521157048158633</v>
      </c>
      <c r="E111" s="7">
        <f t="shared" si="87"/>
        <v>1.548136741145314</v>
      </c>
      <c r="F111" s="7">
        <f t="shared" si="87"/>
        <v>1.7456550647440074</v>
      </c>
      <c r="G111" s="7">
        <f t="shared" si="87"/>
        <v>1.8669292037944454</v>
      </c>
      <c r="H111" s="7">
        <f t="shared" si="87"/>
        <v>2.2903941684732776</v>
      </c>
      <c r="I111" s="7">
        <f t="shared" si="87"/>
        <v>2.6448355535984809</v>
      </c>
      <c r="J111" s="7">
        <f t="shared" si="87"/>
        <v>2.7441163703324705</v>
      </c>
      <c r="K111" s="7">
        <f t="shared" si="87"/>
        <v>4.0049601002778408</v>
      </c>
      <c r="L111" s="7">
        <f t="shared" si="87"/>
        <v>4.3303214119960618</v>
      </c>
      <c r="M111" s="7">
        <f t="shared" si="87"/>
        <v>5.5107239494657732</v>
      </c>
      <c r="N111" s="201">
        <f>+N4/$N$67</f>
        <v>6.583081366911065</v>
      </c>
      <c r="O111" s="201">
        <f>+O4/$O$67</f>
        <v>6.6970073019181138</v>
      </c>
      <c r="P111" s="201">
        <f>+P4/$P$67</f>
        <v>6.8092406730724724</v>
      </c>
      <c r="Q111" s="201">
        <f>+Q4/$Q$67</f>
        <v>6.0997370458818656</v>
      </c>
      <c r="R111" s="200">
        <f>+R4/$R$67</f>
        <v>6.1254348688169191</v>
      </c>
      <c r="S111" s="201">
        <f>+S4/$S$67</f>
        <v>6.2579790062035654</v>
      </c>
      <c r="T111" s="201">
        <f>+T4/$T$67</f>
        <v>6.3107249502426255</v>
      </c>
      <c r="U111" s="201">
        <f>+U4/$U$67</f>
        <v>6.4839881958370187</v>
      </c>
      <c r="V111" s="201">
        <f>+V4/$V$67</f>
        <v>6.3721176062918845</v>
      </c>
      <c r="W111" s="201">
        <f>+W4/$V$67</f>
        <v>6.4162981514400554</v>
      </c>
      <c r="X111" s="201">
        <f>+X4/$V$67</f>
        <v>6.4864713734036048</v>
      </c>
      <c r="Y111" s="201">
        <f>+Y4/$V$67</f>
        <v>6.3295245434268352</v>
      </c>
      <c r="Z111" s="201">
        <f t="shared" ref="Z111:AF111" si="88">+Z4/$Z$67</f>
        <v>6.1112701234333153</v>
      </c>
      <c r="AA111" s="201">
        <f t="shared" si="88"/>
        <v>6.2532615943125851</v>
      </c>
      <c r="AB111" s="201">
        <f t="shared" si="88"/>
        <v>6.2912010448110349</v>
      </c>
      <c r="AC111" s="201">
        <f t="shared" si="88"/>
        <v>6.3416064219850661</v>
      </c>
      <c r="AD111" s="201">
        <f t="shared" si="88"/>
        <v>6.4008949447008243</v>
      </c>
      <c r="AE111" s="201">
        <f t="shared" si="88"/>
        <v>6.4573662805752967</v>
      </c>
      <c r="AF111" s="201">
        <f t="shared" si="88"/>
        <v>6.5513067018272935</v>
      </c>
      <c r="AG111" s="201">
        <f>+AG4/AG67</f>
        <v>6.6022324829649017</v>
      </c>
      <c r="AH111" s="201">
        <v>6.6711484790068294</v>
      </c>
      <c r="AI111" s="201">
        <v>6.4894211631779166</v>
      </c>
      <c r="AJ111" s="660">
        <f>+AJ4/AJ67</f>
        <v>6.787067210922479</v>
      </c>
      <c r="AK111" s="700">
        <f>+AK4/AK67</f>
        <v>6.7305483381474867</v>
      </c>
      <c r="AL111" s="700">
        <v>6.6627919922840109</v>
      </c>
      <c r="AM111" s="700">
        <v>6.7305483381474867</v>
      </c>
      <c r="AN111" s="700" t="e">
        <f>+AN4/AN67</f>
        <v>#REF!</v>
      </c>
    </row>
    <row r="112" spans="1:40" x14ac:dyDescent="0.25">
      <c r="A112" s="13"/>
      <c r="B112" s="247" t="s">
        <v>664</v>
      </c>
      <c r="C112" s="468">
        <f t="shared" ref="C112:AG112" si="89">+C11/C67*$A$110</f>
        <v>0</v>
      </c>
      <c r="D112" s="468">
        <f t="shared" si="89"/>
        <v>0</v>
      </c>
      <c r="E112" s="468">
        <f t="shared" si="89"/>
        <v>0</v>
      </c>
      <c r="F112" s="468">
        <f t="shared" si="89"/>
        <v>0</v>
      </c>
      <c r="G112" s="468">
        <f t="shared" si="89"/>
        <v>0.25019421325804159</v>
      </c>
      <c r="H112" s="468">
        <f t="shared" si="89"/>
        <v>5.3541561637220898</v>
      </c>
      <c r="I112" s="468">
        <f t="shared" si="89"/>
        <v>559.09649865708252</v>
      </c>
      <c r="J112" s="468">
        <f t="shared" si="89"/>
        <v>977.4587523565167</v>
      </c>
      <c r="K112" s="468">
        <f t="shared" si="89"/>
        <v>32442.08316705843</v>
      </c>
      <c r="L112" s="468">
        <f t="shared" si="89"/>
        <v>39999.887412604032</v>
      </c>
      <c r="M112" s="468">
        <f t="shared" si="89"/>
        <v>50784.571523645231</v>
      </c>
      <c r="N112" s="468">
        <f t="shared" si="89"/>
        <v>73438.531660201232</v>
      </c>
      <c r="O112" s="468">
        <f t="shared" si="89"/>
        <v>80292.527074141311</v>
      </c>
      <c r="P112" s="468">
        <f t="shared" si="89"/>
        <v>87720.042683132779</v>
      </c>
      <c r="Q112" s="468">
        <f t="shared" si="89"/>
        <v>79363.543450603538</v>
      </c>
      <c r="R112" s="468">
        <f t="shared" si="89"/>
        <v>83073.423244793768</v>
      </c>
      <c r="S112" s="468">
        <f t="shared" si="89"/>
        <v>90435.500557307605</v>
      </c>
      <c r="T112" s="468">
        <f t="shared" si="89"/>
        <v>79599.651729655146</v>
      </c>
      <c r="U112" s="468">
        <f t="shared" si="89"/>
        <v>96319.680652106195</v>
      </c>
      <c r="V112" s="468">
        <f t="shared" si="89"/>
        <v>99901.035678945787</v>
      </c>
      <c r="W112" s="468">
        <f t="shared" si="89"/>
        <v>103879.88676209908</v>
      </c>
      <c r="X112" s="468">
        <f t="shared" si="89"/>
        <v>106213.18548523291</v>
      </c>
      <c r="Y112" s="468">
        <f t="shared" si="89"/>
        <v>110233.71892431501</v>
      </c>
      <c r="Z112" s="468">
        <f t="shared" si="89"/>
        <v>112678.30403350601</v>
      </c>
      <c r="AA112" s="468">
        <f t="shared" si="89"/>
        <v>116038.27471074421</v>
      </c>
      <c r="AB112" s="468">
        <f t="shared" si="89"/>
        <v>121353.00026645685</v>
      </c>
      <c r="AC112" s="468">
        <f t="shared" si="89"/>
        <v>126684.81408693499</v>
      </c>
      <c r="AD112" s="468">
        <f t="shared" si="89"/>
        <v>135527.71588945918</v>
      </c>
      <c r="AE112" s="468">
        <f t="shared" si="89"/>
        <v>137933.32074022462</v>
      </c>
      <c r="AF112" s="468">
        <f t="shared" si="89"/>
        <v>150038.79261276565</v>
      </c>
      <c r="AG112" s="468">
        <f t="shared" si="89"/>
        <v>165935.59500562309</v>
      </c>
      <c r="AH112" s="468">
        <v>143414.96952879371</v>
      </c>
      <c r="AI112" s="468">
        <v>147862.25955217212</v>
      </c>
      <c r="AJ112" s="661">
        <f>+AJ11/AJ67*$A$110</f>
        <v>129990.15856869597</v>
      </c>
      <c r="AK112" s="661">
        <f>+AK11/AK67*$A$110</f>
        <v>168213.70692041857</v>
      </c>
      <c r="AL112" s="661">
        <v>149153.51063493904</v>
      </c>
      <c r="AM112" s="661">
        <v>168213.70692041857</v>
      </c>
      <c r="AN112" s="661" t="e">
        <f>+AN11/AN67*$A$110</f>
        <v>#REF!</v>
      </c>
    </row>
    <row r="113" spans="1:40" x14ac:dyDescent="0.25">
      <c r="B113" s="247" t="s">
        <v>140</v>
      </c>
      <c r="C113" s="7">
        <f t="shared" ref="C113:M113" si="90">+C20/$E$67</f>
        <v>0.91421716107128159</v>
      </c>
      <c r="D113" s="7">
        <f t="shared" si="90"/>
        <v>1.1694515367554064</v>
      </c>
      <c r="E113" s="7">
        <f t="shared" si="90"/>
        <v>1.3411298020088094</v>
      </c>
      <c r="F113" s="7">
        <f t="shared" si="90"/>
        <v>1.6161220147139217</v>
      </c>
      <c r="G113" s="7">
        <f t="shared" si="90"/>
        <v>1.8846029230189936</v>
      </c>
      <c r="H113" s="7">
        <f t="shared" si="90"/>
        <v>2.7966358886085323</v>
      </c>
      <c r="I113" s="7">
        <f t="shared" si="90"/>
        <v>3.1937416419495634</v>
      </c>
      <c r="J113" s="7">
        <f t="shared" si="90"/>
        <v>3.4897163923495613</v>
      </c>
      <c r="K113" s="7">
        <f t="shared" si="90"/>
        <v>3.9852548040416371</v>
      </c>
      <c r="L113" s="7">
        <f t="shared" si="90"/>
        <v>4.2712042723163854</v>
      </c>
      <c r="M113" s="7">
        <f t="shared" si="90"/>
        <v>3.7552637735041827</v>
      </c>
      <c r="N113" s="201">
        <f>+N20/$N$67</f>
        <v>4.3228431069617788</v>
      </c>
      <c r="O113" s="201">
        <f>+O20/$O$67</f>
        <v>4.2469817195598081</v>
      </c>
      <c r="P113" s="201">
        <f>+P20/$P$67</f>
        <v>4.4109389913920678</v>
      </c>
      <c r="Q113" s="201">
        <f>+Q20/$Q$67</f>
        <v>4.0283545101885334</v>
      </c>
      <c r="R113" s="200">
        <f>+R20/$R$67</f>
        <v>4.0969490066664251</v>
      </c>
      <c r="S113" s="201">
        <f>+S20/$S$67</f>
        <v>4.2166594318839996</v>
      </c>
      <c r="T113" s="201">
        <f>+T20/$T$67</f>
        <v>4.1058384070634828</v>
      </c>
      <c r="U113" s="201">
        <f>+U20/$U$67</f>
        <v>4.196159769020702</v>
      </c>
      <c r="V113" s="201">
        <f t="shared" ref="V113:AC113" si="91">+V20/$V$67</f>
        <v>4.1686721817811074</v>
      </c>
      <c r="W113" s="201">
        <f t="shared" si="91"/>
        <v>3.6902020193174954</v>
      </c>
      <c r="X113" s="201">
        <f t="shared" si="91"/>
        <v>3.7469085377524305</v>
      </c>
      <c r="Y113" s="201">
        <f t="shared" si="91"/>
        <v>3.6288543982266233</v>
      </c>
      <c r="Z113" s="201">
        <f t="shared" si="91"/>
        <v>3.6599923190376531</v>
      </c>
      <c r="AA113" s="201">
        <f t="shared" si="91"/>
        <v>3.9683470073210256</v>
      </c>
      <c r="AB113" s="201">
        <f t="shared" si="91"/>
        <v>4.1813607813064895</v>
      </c>
      <c r="AC113" s="201">
        <f t="shared" si="91"/>
        <v>3.9702806803781434</v>
      </c>
      <c r="AD113" s="201">
        <f>+AD20/AD67</f>
        <v>3.9957889947895029</v>
      </c>
      <c r="AE113" s="201">
        <f>+AE20/AE67</f>
        <v>4.1118305584710129</v>
      </c>
      <c r="AF113" s="201">
        <f>+AF20/AF67</f>
        <v>4.0755098645323429</v>
      </c>
      <c r="AG113" s="201">
        <f>+AG20/AG67</f>
        <v>4.140617904648483</v>
      </c>
      <c r="AH113" s="201">
        <v>4.1379670969590148</v>
      </c>
      <c r="AI113" s="201">
        <v>4.1106146145945788</v>
      </c>
      <c r="AJ113" s="660">
        <f>+AJ20/AJ67</f>
        <v>4.0955967069437653</v>
      </c>
      <c r="AK113" s="700">
        <f>+AK20/AK67</f>
        <v>4.3678167677659783</v>
      </c>
      <c r="AL113" s="700">
        <v>3.8148287608255909</v>
      </c>
      <c r="AM113" s="700">
        <v>4.3678167677659783</v>
      </c>
      <c r="AN113" s="700" t="e">
        <f>+AN20/AN67</f>
        <v>#REF!</v>
      </c>
    </row>
    <row r="114" spans="1:40" s="243" customFormat="1" x14ac:dyDescent="0.25">
      <c r="B114" s="249" t="s">
        <v>295</v>
      </c>
      <c r="C114" s="261">
        <f>+C33/$E$67*$A$110</f>
        <v>2.7271169245126532</v>
      </c>
      <c r="D114" s="261">
        <f>+D33/$E$67*$A$110</f>
        <v>2.8522140311416737</v>
      </c>
      <c r="E114" s="261">
        <f>+E33/$E$67*$A$110</f>
        <v>3.4276607216351689</v>
      </c>
      <c r="F114" s="261">
        <f>+F33/$F$67*$A$110</f>
        <v>3.7028743562190152</v>
      </c>
      <c r="G114" s="261">
        <f>+G33/$G$67*$A$110</f>
        <v>4.4034181533415309</v>
      </c>
      <c r="H114" s="261">
        <f>+H33/$H$67*$A$110</f>
        <v>5.2040396357672645</v>
      </c>
      <c r="I114" s="261">
        <f>+I33/$I$67*$A$110</f>
        <v>5.7169377729462498</v>
      </c>
      <c r="J114" s="261">
        <f>+J33/$J$67*$A$110</f>
        <v>6.392462148742962</v>
      </c>
      <c r="K114" s="261">
        <f>+K33/$K$67*$A$110</f>
        <v>6.5050495447090801</v>
      </c>
      <c r="L114" s="261">
        <f>+L33/$L$67*$A$110</f>
        <v>7.1555544991799893</v>
      </c>
      <c r="M114" s="261">
        <f>+M33/$L$67*$A$110</f>
        <v>7.6809623470218762</v>
      </c>
      <c r="N114" s="261">
        <f>+N33/$M$67*$A$110</f>
        <v>8.2438993268524694</v>
      </c>
      <c r="O114" s="261">
        <f>+O33/$N$67*$A$110</f>
        <v>8.0812730882347417</v>
      </c>
      <c r="P114" s="261">
        <f>+P33/$N$67*$A$110</f>
        <v>8.0312342455831338</v>
      </c>
      <c r="Q114" s="261">
        <f>+Q33/$N$67*$A$110</f>
        <v>8.0812730882347417</v>
      </c>
      <c r="R114" s="467">
        <f>+R33/$N$67*$A$110</f>
        <v>8.2438993268524694</v>
      </c>
      <c r="S114" s="261">
        <f t="shared" ref="S114:AC114" si="92">+S33/$R$67*$A$110</f>
        <v>8.2564090375153718</v>
      </c>
      <c r="T114" s="261">
        <f t="shared" si="92"/>
        <v>8.2564090375153718</v>
      </c>
      <c r="U114" s="261">
        <f t="shared" si="92"/>
        <v>8.6942489107169436</v>
      </c>
      <c r="V114" s="468">
        <f t="shared" si="92"/>
        <v>8.6942489107169436</v>
      </c>
      <c r="W114" s="468">
        <f t="shared" si="92"/>
        <v>8.2564090375153718</v>
      </c>
      <c r="X114" s="468">
        <f t="shared" si="92"/>
        <v>8.5441323827621201</v>
      </c>
      <c r="Y114" s="468">
        <f t="shared" si="92"/>
        <v>8.4940935401105104</v>
      </c>
      <c r="Z114" s="468">
        <f t="shared" si="92"/>
        <v>8.4940935401105104</v>
      </c>
      <c r="AA114" s="468">
        <f t="shared" si="92"/>
        <v>8.4940935401105104</v>
      </c>
      <c r="AB114" s="468">
        <f t="shared" si="92"/>
        <v>8.4440546974589026</v>
      </c>
      <c r="AC114" s="468">
        <f t="shared" si="92"/>
        <v>8.5566420934250207</v>
      </c>
      <c r="AD114" s="468">
        <f>+AD33/AD67*$A$110</f>
        <v>8.5566420934250207</v>
      </c>
      <c r="AE114" s="468">
        <f>+AE33/AE67*$A$110</f>
        <v>8.4190352761330978</v>
      </c>
      <c r="AF114" s="468">
        <f>+AF33/AF67*$A$110</f>
        <v>8.4315449867960002</v>
      </c>
      <c r="AG114" s="468">
        <f>+AG33/AG67*$A$110</f>
        <v>9.4698509718168733</v>
      </c>
      <c r="AH114" s="468">
        <v>9.4323218398281661</v>
      </c>
      <c r="AI114" s="468">
        <v>9.2822053118733407</v>
      </c>
      <c r="AJ114" s="661">
        <f>+AJ33/AJ67*$A$110</f>
        <v>9.2822053118733407</v>
      </c>
      <c r="AK114" s="661">
        <f>+AK33/AK67*$A$110</f>
        <v>9.2071470478959281</v>
      </c>
      <c r="AL114" s="661">
        <v>9.3072247331991456</v>
      </c>
      <c r="AM114" s="661">
        <v>9.2071470478959281</v>
      </c>
      <c r="AN114" s="661" t="e">
        <f>+AN33/AN67*$A$110</f>
        <v>#REF!</v>
      </c>
    </row>
    <row r="115" spans="1:40" x14ac:dyDescent="0.25">
      <c r="B115" s="247" t="s">
        <v>150</v>
      </c>
      <c r="C115" s="15">
        <f t="shared" ref="C115:K115" si="93">+C34/$E$68*$A$111</f>
        <v>50.240065662072318</v>
      </c>
      <c r="D115" s="15">
        <f t="shared" si="93"/>
        <v>53.062541261065149</v>
      </c>
      <c r="E115" s="15">
        <f t="shared" si="93"/>
        <v>63.787948537237888</v>
      </c>
      <c r="F115" s="15">
        <f t="shared" si="93"/>
        <v>68.303909495626414</v>
      </c>
      <c r="G115" s="15">
        <f t="shared" si="93"/>
        <v>75.077850933209206</v>
      </c>
      <c r="H115" s="15">
        <f t="shared" si="93"/>
        <v>86.932248448979081</v>
      </c>
      <c r="I115" s="15">
        <f t="shared" si="93"/>
        <v>96.246417925655393</v>
      </c>
      <c r="J115" s="15">
        <f t="shared" si="93"/>
        <v>109.51205324092169</v>
      </c>
      <c r="K115" s="15">
        <f t="shared" si="93"/>
        <v>111.44083695749369</v>
      </c>
      <c r="L115" s="15">
        <f>+L34/$L$68*$A$111</f>
        <v>120.801955636893</v>
      </c>
      <c r="M115" s="15">
        <f>+M34/$M$68*$A$111</f>
        <v>129.67202930253899</v>
      </c>
      <c r="N115" s="15">
        <f>+N34/$N$68*$A$111</f>
        <v>132.61892178559245</v>
      </c>
      <c r="O115" s="15">
        <f>+O34/$O$68*$A$111</f>
        <v>130.00236352363694</v>
      </c>
      <c r="P115" s="15">
        <f>+P34/$P$68*$A$111</f>
        <v>129.19739532844414</v>
      </c>
      <c r="Q115" s="15">
        <f>+Q34/$Q$68*$A$111</f>
        <v>130.00236352363694</v>
      </c>
      <c r="R115" s="15">
        <f>+R34/$R$68*$A$111</f>
        <v>136.00451467268624</v>
      </c>
      <c r="S115" s="15">
        <f>+S34/$S$68*$A$111</f>
        <v>136.21089481634735</v>
      </c>
      <c r="T115" s="15">
        <f>+T34/$T$68*$A$111</f>
        <v>136.21089481634735</v>
      </c>
      <c r="U115" s="15">
        <f>+U34/$U$68*$A$111</f>
        <v>143.43419984448698</v>
      </c>
      <c r="V115" s="201">
        <f t="shared" ref="V115:AG115" si="94">+V34/$V$68*$A$111</f>
        <v>143.43419984448698</v>
      </c>
      <c r="W115" s="201">
        <f t="shared" si="94"/>
        <v>136.21089481634735</v>
      </c>
      <c r="X115" s="201">
        <f t="shared" si="94"/>
        <v>132.33634311512415</v>
      </c>
      <c r="Y115" s="201">
        <f t="shared" si="94"/>
        <v>129.51467268623023</v>
      </c>
      <c r="Z115" s="201">
        <f t="shared" si="94"/>
        <v>129.51467268623023</v>
      </c>
      <c r="AA115" s="201">
        <f t="shared" si="94"/>
        <v>126.97516930022573</v>
      </c>
      <c r="AB115" s="201">
        <f t="shared" si="94"/>
        <v>126.97516930022573</v>
      </c>
      <c r="AC115" s="201">
        <f t="shared" si="94"/>
        <v>128.66817155756209</v>
      </c>
      <c r="AD115" s="201">
        <f t="shared" si="94"/>
        <v>127.25733634311511</v>
      </c>
      <c r="AE115" s="201">
        <f t="shared" si="94"/>
        <v>124.15349887133183</v>
      </c>
      <c r="AF115" s="201">
        <f t="shared" si="94"/>
        <v>125.56433408577877</v>
      </c>
      <c r="AG115" s="201">
        <f t="shared" si="94"/>
        <v>115.40632054176072</v>
      </c>
      <c r="AH115" s="201">
        <v>137.97968397291197</v>
      </c>
      <c r="AI115" s="201">
        <v>137.69751693002257</v>
      </c>
      <c r="AJ115" s="660">
        <f>+AJ34/$V$68*$A$111</f>
        <v>137.97968397291197</v>
      </c>
      <c r="AK115" s="700">
        <f>+AK34/$V$68*$A$111</f>
        <v>136.56884875846501</v>
      </c>
      <c r="AL115" s="700">
        <v>138.54401805869074</v>
      </c>
      <c r="AM115" s="700">
        <v>136.56884875846501</v>
      </c>
      <c r="AN115" s="700" t="e">
        <f>+AN34/$V$68*$A$111</f>
        <v>#REF!</v>
      </c>
    </row>
    <row r="116" spans="1:40" x14ac:dyDescent="0.25">
      <c r="B116" s="247" t="s">
        <v>151</v>
      </c>
      <c r="C116" s="15">
        <f t="shared" ref="C116:K116" si="95">+C35/$E$69*$A$110</f>
        <v>0.50261610994127282</v>
      </c>
      <c r="D116" s="15">
        <f t="shared" si="95"/>
        <v>0.50261610994127282</v>
      </c>
      <c r="E116" s="15">
        <f t="shared" si="95"/>
        <v>0.60313933192952729</v>
      </c>
      <c r="F116" s="15">
        <f t="shared" si="95"/>
        <v>0.67853174842071828</v>
      </c>
      <c r="G116" s="15">
        <f t="shared" si="95"/>
        <v>1.0806246363737364</v>
      </c>
      <c r="H116" s="15">
        <f t="shared" si="95"/>
        <v>1.3570634968414366</v>
      </c>
      <c r="I116" s="15">
        <f t="shared" si="95"/>
        <v>1.4575867188296912</v>
      </c>
      <c r="J116" s="15">
        <f t="shared" si="95"/>
        <v>1.5455445380694137</v>
      </c>
      <c r="K116" s="15">
        <f t="shared" si="95"/>
        <v>1.5727654790530241</v>
      </c>
      <c r="L116" s="15">
        <f>+L35/$L$69*$A$110</f>
        <v>1.8094179957885821</v>
      </c>
      <c r="M116" s="15">
        <f>+M35/$L$69*$A$110</f>
        <v>1.9422773591157161</v>
      </c>
      <c r="N116" s="15">
        <f>+N35/$M$69*$A$110</f>
        <v>2.3748611194725138</v>
      </c>
      <c r="O116" s="15">
        <f>+O35/$N$69*$A$110</f>
        <v>2.328015494561229</v>
      </c>
      <c r="P116" s="15">
        <f>+P35/$O$69*$A$110</f>
        <v>2.313600569917055</v>
      </c>
      <c r="Q116" s="15">
        <f>+Q35/$P$69*$A$110</f>
        <v>2.3280155267389677</v>
      </c>
      <c r="R116" s="200">
        <f>+R35/$Q$69*$A$110</f>
        <v>2.2240791118762053</v>
      </c>
      <c r="S116" s="15">
        <f>+S35/$R$69*$A$110</f>
        <v>2.2240791118762053</v>
      </c>
      <c r="T116" s="15">
        <f>+T35/$S$69*$A$110</f>
        <v>2.2274540422432412</v>
      </c>
      <c r="U116" s="15">
        <f>+U35/$T$69*$A$110</f>
        <v>2.3455766050894731</v>
      </c>
      <c r="V116" s="201">
        <f t="shared" ref="V116:AG116" si="96">+V35/$U$69*$A$110</f>
        <v>2.3455766050894731</v>
      </c>
      <c r="W116" s="201">
        <f t="shared" si="96"/>
        <v>2.2274540422432412</v>
      </c>
      <c r="X116" s="201">
        <f t="shared" si="96"/>
        <v>2.6889996041893109</v>
      </c>
      <c r="Y116" s="201">
        <f t="shared" si="96"/>
        <v>2.7643921164563006</v>
      </c>
      <c r="Z116" s="201">
        <f t="shared" si="96"/>
        <v>2.7643921164563006</v>
      </c>
      <c r="AA116" s="201">
        <f t="shared" si="96"/>
        <v>2.8774808848567859</v>
      </c>
      <c r="AB116" s="201">
        <f t="shared" si="96"/>
        <v>2.8272192100121258</v>
      </c>
      <c r="AC116" s="201">
        <f t="shared" si="96"/>
        <v>2.8649154661456211</v>
      </c>
      <c r="AD116" s="201">
        <f t="shared" si="96"/>
        <v>2.9277425597014459</v>
      </c>
      <c r="AE116" s="201">
        <f t="shared" si="96"/>
        <v>2.9277425597014459</v>
      </c>
      <c r="AF116" s="201">
        <f t="shared" si="96"/>
        <v>2.8774808848567859</v>
      </c>
      <c r="AG116" s="201">
        <f t="shared" si="96"/>
        <v>4.372765711485421</v>
      </c>
      <c r="AH116" s="201">
        <v>3.3298359584587254</v>
      </c>
      <c r="AI116" s="201">
        <v>3.1916163526359105</v>
      </c>
      <c r="AJ116" s="660">
        <f>+AJ35/$U$69*$A$110</f>
        <v>3.1790509339247457</v>
      </c>
      <c r="AK116" s="700">
        <f>+AK35/$U$69*$A$110</f>
        <v>3.1664855152135809</v>
      </c>
      <c r="AL116" s="700">
        <v>3.1790509339247457</v>
      </c>
      <c r="AM116" s="700">
        <v>3.1664855152135809</v>
      </c>
      <c r="AN116" s="700" t="e">
        <f>+AN35/$U$69*$A$110</f>
        <v>#REF!</v>
      </c>
    </row>
    <row r="117" spans="1:40" s="472" customFormat="1" x14ac:dyDescent="0.25">
      <c r="B117" s="462" t="s">
        <v>291</v>
      </c>
      <c r="C117" s="469">
        <f t="shared" ref="C117:L117" si="97">+C38/$L$67*$A$110</f>
        <v>0</v>
      </c>
      <c r="D117" s="469">
        <f t="shared" si="97"/>
        <v>0</v>
      </c>
      <c r="E117" s="469">
        <f t="shared" si="97"/>
        <v>0</v>
      </c>
      <c r="F117" s="469">
        <f t="shared" si="97"/>
        <v>0</v>
      </c>
      <c r="G117" s="469">
        <f t="shared" si="97"/>
        <v>0</v>
      </c>
      <c r="H117" s="469">
        <f t="shared" si="97"/>
        <v>0</v>
      </c>
      <c r="I117" s="469">
        <f t="shared" si="97"/>
        <v>35.527578282641898</v>
      </c>
      <c r="J117" s="469">
        <f t="shared" si="97"/>
        <v>37.891913597930397</v>
      </c>
      <c r="K117" s="469">
        <f t="shared" si="97"/>
        <v>58.470387638404304</v>
      </c>
      <c r="L117" s="469">
        <f t="shared" si="97"/>
        <v>116.45289656095544</v>
      </c>
      <c r="M117" s="469">
        <f>+M38/$M$67*$A$110</f>
        <v>223.3608838861166</v>
      </c>
      <c r="N117" s="469">
        <f>+N38/$N$67*$A$110</f>
        <v>322.17508841238009</v>
      </c>
      <c r="O117" s="262">
        <f>+O38/$O$67*$A$110</f>
        <v>330.34392947525521</v>
      </c>
      <c r="P117" s="262">
        <f>+P38/$P$67*$A$110</f>
        <v>367.22255650949046</v>
      </c>
      <c r="Q117" s="262">
        <f>+Q38/$Q$67*$A$110</f>
        <v>370.36249388587891</v>
      </c>
      <c r="R117" s="470">
        <f>+R38/$R$67*$A$110</f>
        <v>367.22255650949046</v>
      </c>
      <c r="S117" s="469">
        <f>+S38/$S$67*$A$110</f>
        <v>432.0228577433233</v>
      </c>
      <c r="T117" s="469">
        <f>+T38/$T$67*$A$110</f>
        <v>453.33940471290845</v>
      </c>
      <c r="U117" s="469">
        <f>+U38/$U$67*$A$110</f>
        <v>604.26906386082192</v>
      </c>
      <c r="V117" s="471">
        <f t="shared" ref="V117:AG117" si="98">+V38/$V$67*$A$110</f>
        <v>539.48127233765206</v>
      </c>
      <c r="W117" s="471">
        <f t="shared" si="98"/>
        <v>599.19012133168371</v>
      </c>
      <c r="X117" s="471">
        <f t="shared" si="98"/>
        <v>603.54350064237371</v>
      </c>
      <c r="Y117" s="471">
        <f t="shared" si="98"/>
        <v>669.29453988658702</v>
      </c>
      <c r="Z117" s="471">
        <f t="shared" si="98"/>
        <v>702.37021487930008</v>
      </c>
      <c r="AA117" s="471">
        <f t="shared" si="98"/>
        <v>753.42234409460343</v>
      </c>
      <c r="AB117" s="471">
        <f t="shared" si="98"/>
        <v>786.01014037146342</v>
      </c>
      <c r="AC117" s="471">
        <f t="shared" si="98"/>
        <v>823.1764907509455</v>
      </c>
      <c r="AD117" s="471">
        <f t="shared" si="98"/>
        <v>870.02535718351373</v>
      </c>
      <c r="AE117" s="471">
        <f t="shared" si="98"/>
        <v>911.77026166561802</v>
      </c>
      <c r="AF117" s="471">
        <f t="shared" si="98"/>
        <v>1004.9926255255642</v>
      </c>
      <c r="AG117" s="471">
        <f t="shared" si="98"/>
        <v>1124.222677853684</v>
      </c>
      <c r="AH117" s="471">
        <v>1184.632070644838</v>
      </c>
      <c r="AI117" s="471">
        <v>1310.604857020262</v>
      </c>
      <c r="AJ117" s="662">
        <f>+AJ38/$V$67*$A$110</f>
        <v>1493.2466326986323</v>
      </c>
      <c r="AK117" s="662">
        <f>+AK38/$V$67*$A$110</f>
        <v>1999.8148562821891</v>
      </c>
      <c r="AL117" s="662">
        <v>1845.4200072806516</v>
      </c>
      <c r="AM117" s="662">
        <v>1999.8148562821891</v>
      </c>
      <c r="AN117" s="662" t="e">
        <f>+AN38/$V$67*$A$110</f>
        <v>#REF!</v>
      </c>
    </row>
    <row r="118" spans="1:40" x14ac:dyDescent="0.25">
      <c r="B118" s="247" t="s">
        <v>5</v>
      </c>
      <c r="C118" s="15">
        <f t="shared" ref="C118:E119" si="99">+C51/$E$67*$A$110</f>
        <v>0.3377621878983561</v>
      </c>
      <c r="D118" s="15">
        <f t="shared" si="99"/>
        <v>0.35027189856125818</v>
      </c>
      <c r="E118" s="15">
        <f t="shared" si="99"/>
        <v>0.41282045187576855</v>
      </c>
      <c r="F118" s="15">
        <f>+F51/$F$67*$A$110</f>
        <v>0.55042726916769136</v>
      </c>
      <c r="G118" s="15">
        <f>+G51/$G$67*$A$110</f>
        <v>0.63799524380800599</v>
      </c>
      <c r="H118" s="15">
        <f>+H51/$H$67*$A$110</f>
        <v>0.7255632184483205</v>
      </c>
      <c r="I118" s="15">
        <f>+I51/$I$67*$A$110</f>
        <v>0.7255632184483205</v>
      </c>
      <c r="J118" s="15">
        <f>+J51/$J$67*$A$110</f>
        <v>0.78811177176283087</v>
      </c>
      <c r="K118" s="15">
        <f>+K51/$J$67*$A$110</f>
        <v>0.78811177176283087</v>
      </c>
      <c r="L118" s="15">
        <f>+L51/$L$67*$A$110</f>
        <v>0.86317003574024331</v>
      </c>
      <c r="M118" s="15">
        <f>+M51/$L$67*$A$110</f>
        <v>1.0883448276724808</v>
      </c>
      <c r="N118" s="15">
        <f>+N51/$L$67*$A$110</f>
        <v>1.2259516449644037</v>
      </c>
      <c r="O118" s="289">
        <f t="shared" ref="O118:Z118" si="100">+O51/$O$67*$A$110</f>
        <v>1.1258739596611869</v>
      </c>
      <c r="P118" s="289">
        <f t="shared" si="100"/>
        <v>1.138383670324089</v>
      </c>
      <c r="Q118" s="289">
        <f t="shared" si="100"/>
        <v>1.150893380986991</v>
      </c>
      <c r="R118" s="295">
        <f t="shared" si="100"/>
        <v>1.150893380986991</v>
      </c>
      <c r="S118" s="15">
        <f t="shared" si="100"/>
        <v>1.1759128023127952</v>
      </c>
      <c r="T118" s="15">
        <f t="shared" si="100"/>
        <v>1.3010099089418161</v>
      </c>
      <c r="U118" s="15">
        <f t="shared" si="100"/>
        <v>1.3010099089418161</v>
      </c>
      <c r="V118" s="201">
        <f t="shared" si="100"/>
        <v>1.3260293302676203</v>
      </c>
      <c r="W118" s="201">
        <f t="shared" si="100"/>
        <v>1.2384613556273059</v>
      </c>
      <c r="X118" s="201">
        <f t="shared" si="100"/>
        <v>1.26348077695311</v>
      </c>
      <c r="Y118" s="201">
        <f t="shared" si="100"/>
        <v>1.3885778835821307</v>
      </c>
      <c r="Z118" s="201">
        <f t="shared" si="100"/>
        <v>1.4010875942450327</v>
      </c>
      <c r="AA118" s="201">
        <f t="shared" ref="AA118:AF118" si="101">+AA51/$O$67*$A$110</f>
        <v>1.5261847008740534</v>
      </c>
      <c r="AB118" s="201">
        <f t="shared" si="101"/>
        <v>1.5386944115369554</v>
      </c>
      <c r="AC118" s="201">
        <f t="shared" si="101"/>
        <v>1.5637138328627596</v>
      </c>
      <c r="AD118" s="201">
        <f t="shared" si="101"/>
        <v>1.5887332541885637</v>
      </c>
      <c r="AE118" s="201">
        <f t="shared" si="101"/>
        <v>1.5887332541885637</v>
      </c>
      <c r="AF118" s="201">
        <f t="shared" si="101"/>
        <v>1.5887332541885637</v>
      </c>
      <c r="AG118" s="201">
        <f>+AG51/$O$67*$A$110</f>
        <v>1.62626238617727</v>
      </c>
      <c r="AH118" s="201">
        <v>1.6012429648514659</v>
      </c>
      <c r="AI118" s="201">
        <v>1.5386944115369554</v>
      </c>
      <c r="AJ118" s="660">
        <f>+AJ51/$O$67*$A$110</f>
        <v>1.5386944115369554</v>
      </c>
      <c r="AK118" s="700">
        <f>+AK51/$O$67*$A$110</f>
        <v>1.5762235435256617</v>
      </c>
      <c r="AL118" s="700">
        <v>0</v>
      </c>
      <c r="AM118" s="700">
        <v>1.5762235435256617</v>
      </c>
      <c r="AN118" s="700" t="e">
        <f>+AN51/$O$67*$A$110</f>
        <v>#REF!</v>
      </c>
    </row>
    <row r="119" spans="1:40" s="243" customFormat="1" x14ac:dyDescent="0.25">
      <c r="B119" s="249" t="s">
        <v>144</v>
      </c>
      <c r="C119" s="262">
        <f t="shared" si="99"/>
        <v>3.4651898536238752</v>
      </c>
      <c r="D119" s="262">
        <f t="shared" si="99"/>
        <v>3.7028743562190152</v>
      </c>
      <c r="E119" s="262">
        <f t="shared" si="99"/>
        <v>5.3916852957107952</v>
      </c>
      <c r="F119" s="262">
        <f>+F52/$F$67*$A$110</f>
        <v>6.4299912807316675</v>
      </c>
      <c r="G119" s="262">
        <f>+G52/$G$67*$A$110</f>
        <v>7.3557098697864225</v>
      </c>
      <c r="H119" s="262">
        <f>+H52/$H$67*$A$110</f>
        <v>9.1696179159072226</v>
      </c>
      <c r="I119" s="262">
        <f>+I52/$I$67*$A$110</f>
        <v>10.670783195455472</v>
      </c>
      <c r="J119" s="262">
        <f>+J52/$J$67*$A$110</f>
        <v>10.983525962028024</v>
      </c>
      <c r="K119" s="262">
        <f>+K52/$K$67*$A$110</f>
        <v>13.485468094608439</v>
      </c>
      <c r="L119" s="262">
        <f>+L52/$L$67*$A$110</f>
        <v>16.275133572435603</v>
      </c>
      <c r="M119" s="262">
        <f>+M52/$M$67*$A$110</f>
        <v>19.715304004733675</v>
      </c>
      <c r="N119" s="262">
        <f>+N52/$N$67*$A$110</f>
        <v>20.991294492349684</v>
      </c>
      <c r="O119" s="262">
        <f>+O52/$O$67*$A$110</f>
        <v>21.253998416270633</v>
      </c>
      <c r="P119" s="262">
        <f>+P52/$P$67*$A$110</f>
        <v>21.279017837596435</v>
      </c>
      <c r="Q119" s="262">
        <f>+Q52/$Q$67*$A$110</f>
        <v>20.053066192632031</v>
      </c>
      <c r="R119" s="470">
        <f>+R52/$R$67*$A$110</f>
        <v>21.816935396101226</v>
      </c>
      <c r="S119" s="262">
        <f t="shared" ref="S119:Z119" si="102">+S52/$S$67*$A$110</f>
        <v>21.354076101573849</v>
      </c>
      <c r="T119" s="262">
        <f t="shared" si="102"/>
        <v>21.216469284281924</v>
      </c>
      <c r="U119" s="262">
        <f t="shared" si="102"/>
        <v>22.980338487751116</v>
      </c>
      <c r="V119" s="473">
        <f t="shared" si="102"/>
        <v>25.557338884308944</v>
      </c>
      <c r="W119" s="473">
        <f t="shared" si="102"/>
        <v>22.042110188033462</v>
      </c>
      <c r="X119" s="473">
        <f t="shared" si="102"/>
        <v>22.279794690628599</v>
      </c>
      <c r="Y119" s="473">
        <f t="shared" si="102"/>
        <v>22.192226715988284</v>
      </c>
      <c r="Z119" s="473">
        <f t="shared" si="102"/>
        <v>21.954542213393147</v>
      </c>
      <c r="AA119" s="473">
        <f t="shared" ref="AA119:AF119" si="103">+AA52/$S$67*$A$110</f>
        <v>21.942032502730246</v>
      </c>
      <c r="AB119" s="473">
        <f t="shared" si="103"/>
        <v>21.454153786877065</v>
      </c>
      <c r="AC119" s="473">
        <f t="shared" si="103"/>
        <v>21.504192629528671</v>
      </c>
      <c r="AD119" s="473">
        <f t="shared" si="103"/>
        <v>21.391605233562551</v>
      </c>
      <c r="AE119" s="473">
        <f t="shared" si="103"/>
        <v>21.166430441630315</v>
      </c>
      <c r="AF119" s="473">
        <f t="shared" si="103"/>
        <v>21.103881888315804</v>
      </c>
      <c r="AG119" s="473">
        <f>+AG52/$S$67*$A$110</f>
        <v>20.703571147102938</v>
      </c>
      <c r="AH119" s="473">
        <v>20.478396355170702</v>
      </c>
      <c r="AI119" s="473">
        <v>20.478396355170702</v>
      </c>
      <c r="AJ119" s="663">
        <f>+AJ52/$S$67*$A$110</f>
        <v>20.053066192632031</v>
      </c>
      <c r="AK119" s="663">
        <f>+AK52/$S$67*$A$110</f>
        <v>19.152367024903082</v>
      </c>
      <c r="AL119" s="663">
        <v>19.590206898104654</v>
      </c>
      <c r="AM119" s="663">
        <v>19.152367024903082</v>
      </c>
      <c r="AN119" s="663" t="e">
        <f>+AN52/$S$67*$A$110</f>
        <v>#REF!</v>
      </c>
    </row>
    <row r="120" spans="1:40" s="263" customFormat="1" x14ac:dyDescent="0.25">
      <c r="B120" s="249" t="s">
        <v>149</v>
      </c>
      <c r="C120" s="262">
        <f>+C57/$E$67*$A$110</f>
        <v>30.861456205379426</v>
      </c>
      <c r="D120" s="262">
        <f>+D57/$E$67*$A$110</f>
        <v>38.229675785828746</v>
      </c>
      <c r="E120" s="262">
        <f>+E57/$E$67*$A$110</f>
        <v>45.597895366278074</v>
      </c>
      <c r="F120" s="262">
        <f>+F57/$F$67*$A$110</f>
        <v>51.327342849887224</v>
      </c>
      <c r="G120" s="262">
        <f>+G57/$G$67*$A$110</f>
        <v>58.332780821112387</v>
      </c>
      <c r="H120" s="262">
        <f>+H57/$H$67*$A$110</f>
        <v>59.183441146189729</v>
      </c>
      <c r="I120" s="262">
        <f>+I57/$I$67*$A$110</f>
        <v>80.174735638539417</v>
      </c>
      <c r="J120" s="262">
        <f>+J57/$J$67*$A$110</f>
        <v>89.081649630525703</v>
      </c>
      <c r="K120" s="262">
        <f>+K57/$K$67*$A$110</f>
        <v>146.77643520783008</v>
      </c>
      <c r="L120" s="262">
        <f>+L57/$L$67*$A$110</f>
        <v>183.74263021670572</v>
      </c>
      <c r="M120" s="262">
        <f>+M57/$M$67*$A$110</f>
        <v>256.22389379756032</v>
      </c>
      <c r="N120" s="262">
        <f>+N57/$N$67*$A$110</f>
        <v>320.26110268095613</v>
      </c>
      <c r="O120" s="262">
        <f>+O57/$O$67*$A$110</f>
        <v>319.37291322389007</v>
      </c>
      <c r="P120" s="262">
        <f>+P57/$P$67*$A$110</f>
        <v>321.36195721929147</v>
      </c>
      <c r="Q120" s="262">
        <f>+Q57/$P$67*$A$110</f>
        <v>326.46591916975552</v>
      </c>
      <c r="R120" s="470">
        <f>+R57/$R$67*$A$110</f>
        <v>389.91517165199491</v>
      </c>
      <c r="S120" s="470">
        <f>+S57/$S$67*$A$110</f>
        <v>373.3398050236496</v>
      </c>
      <c r="T120" s="470">
        <f>+T57/$T$67*$A$110</f>
        <v>379.26940787786515</v>
      </c>
      <c r="U120" s="470">
        <f>+U57/$U$67*$A$110</f>
        <v>393.63055571887679</v>
      </c>
      <c r="V120" s="470">
        <f t="shared" ref="V120:AA120" si="104">+V57/$V$67*$A$110</f>
        <v>402.88774160942432</v>
      </c>
      <c r="W120" s="470">
        <f t="shared" si="104"/>
        <v>410.6812913524123</v>
      </c>
      <c r="X120" s="470">
        <f t="shared" si="104"/>
        <v>418.41229254208577</v>
      </c>
      <c r="Y120" s="470">
        <f t="shared" si="104"/>
        <v>443.35665560391249</v>
      </c>
      <c r="Z120" s="470">
        <f t="shared" si="104"/>
        <v>459.11889103916911</v>
      </c>
      <c r="AA120" s="470">
        <f t="shared" si="104"/>
        <v>454.08998735268256</v>
      </c>
      <c r="AB120" s="470">
        <f t="shared" ref="AB120:AK120" si="105">+AB57/$V$67*$A$110</f>
        <v>452.3261181492133</v>
      </c>
      <c r="AC120" s="470">
        <f t="shared" si="105"/>
        <v>431.20972655023462</v>
      </c>
      <c r="AD120" s="470">
        <f t="shared" si="105"/>
        <v>457.10482762244197</v>
      </c>
      <c r="AE120" s="470">
        <f t="shared" si="105"/>
        <v>445.84608802583006</v>
      </c>
      <c r="AF120" s="470">
        <f t="shared" si="105"/>
        <v>447.47235041200736</v>
      </c>
      <c r="AG120" s="470">
        <f t="shared" si="105"/>
        <v>451.06263737226021</v>
      </c>
      <c r="AH120" s="470">
        <f t="shared" si="105"/>
        <v>462.32137696887207</v>
      </c>
      <c r="AI120" s="470">
        <f t="shared" si="105"/>
        <v>451.13769563623765</v>
      </c>
      <c r="AJ120" s="470">
        <f t="shared" si="105"/>
        <v>442.34336904021745</v>
      </c>
      <c r="AK120" s="470">
        <f t="shared" si="105"/>
        <v>487.47840511196813</v>
      </c>
      <c r="AL120" s="470">
        <v>488.62929849295517</v>
      </c>
      <c r="AM120" s="470">
        <v>487.47840511196813</v>
      </c>
      <c r="AN120" s="470" t="e">
        <f t="shared" ref="AN120" si="106">+AN57/$V$67*$A$110</f>
        <v>#REF!</v>
      </c>
    </row>
    <row r="121" spans="1:40" s="263" customFormat="1" x14ac:dyDescent="0.25">
      <c r="B121" s="249" t="s">
        <v>403</v>
      </c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470">
        <f>+N46/$N$67*$A$110</f>
        <v>2.6770780818610449</v>
      </c>
      <c r="O121" s="470">
        <f>+O46/$O$67*$A$110</f>
        <v>3.0898985337368132</v>
      </c>
      <c r="P121" s="470">
        <f>+P46/$P$67*$A$110</f>
        <v>3.0898985337368132</v>
      </c>
      <c r="Q121" s="470">
        <f>+Q46/$Q$67*$A$110</f>
        <v>3.0898985337368132</v>
      </c>
      <c r="R121" s="470">
        <f>+R46/$R$67*$A$110</f>
        <v>3.0898985337368132</v>
      </c>
      <c r="S121" s="470">
        <f>+S46/$S$67*$A$110</f>
        <v>3.7278937775448195</v>
      </c>
      <c r="T121" s="470">
        <f>+T46/$T$67*$A$110</f>
        <v>3.7278937775448195</v>
      </c>
      <c r="U121" s="470">
        <f>+U46/$U$67*$A$110</f>
        <v>3.7278937775448195</v>
      </c>
      <c r="V121" s="470">
        <f t="shared" ref="V121:AA121" si="107">+V46/$V$67*$A$110</f>
        <v>3.7278937775448195</v>
      </c>
      <c r="W121" s="470">
        <f t="shared" si="107"/>
        <v>14.498754658303508</v>
      </c>
      <c r="X121" s="470">
        <f t="shared" si="107"/>
        <v>14.498754658303508</v>
      </c>
      <c r="Y121" s="470">
        <f t="shared" si="107"/>
        <v>14.498754658303508</v>
      </c>
      <c r="Z121" s="470">
        <f t="shared" si="107"/>
        <v>14.498754658303508</v>
      </c>
      <c r="AA121" s="470">
        <f t="shared" si="107"/>
        <v>12.784924297485924</v>
      </c>
      <c r="AB121" s="470">
        <f t="shared" ref="AB121:AG121" si="108">+AB46/$V$67*$A$110</f>
        <v>12.784924297485924</v>
      </c>
      <c r="AC121" s="470">
        <f t="shared" si="108"/>
        <v>12.872492272126237</v>
      </c>
      <c r="AD121" s="470">
        <f t="shared" si="108"/>
        <v>16.8505802629291</v>
      </c>
      <c r="AE121" s="470">
        <f t="shared" si="108"/>
        <v>16.97567736955812</v>
      </c>
      <c r="AF121" s="470">
        <f t="shared" si="108"/>
        <v>17.08826476552424</v>
      </c>
      <c r="AG121" s="470">
        <f t="shared" si="108"/>
        <v>17.000696790883921</v>
      </c>
      <c r="AH121" s="470">
        <v>13.748172018529385</v>
      </c>
      <c r="AI121" s="470">
        <v>14.361147841011586</v>
      </c>
      <c r="AJ121" s="664">
        <f>+AJ46/$V$67*$A$110</f>
        <v>28.046771306226457</v>
      </c>
      <c r="AK121" s="701">
        <f>+AK46/$V$67*$A$110</f>
        <v>23.505746335593003</v>
      </c>
      <c r="AL121" s="701">
        <v>28.046771306226457</v>
      </c>
      <c r="AM121" s="701">
        <v>23.505746335593003</v>
      </c>
      <c r="AN121" s="701" t="e">
        <f>+AN46/$V$67*$A$110</f>
        <v>#REF!</v>
      </c>
    </row>
    <row r="122" spans="1:40" x14ac:dyDescent="0.25">
      <c r="U122" s="308"/>
      <c r="V122" s="308"/>
      <c r="W122" s="308"/>
      <c r="X122" s="308"/>
      <c r="Y122" s="308"/>
      <c r="Z122" s="308"/>
      <c r="AA122" s="308"/>
      <c r="AB122" s="308"/>
      <c r="AC122" s="308"/>
      <c r="AD122" s="308"/>
      <c r="AE122" s="308"/>
      <c r="AF122" s="308"/>
      <c r="AG122" s="308"/>
      <c r="AH122" s="308"/>
      <c r="AI122" s="308"/>
      <c r="AJ122" s="665"/>
      <c r="AK122" s="702"/>
      <c r="AL122" s="702"/>
      <c r="AM122" s="702"/>
      <c r="AN122" s="702"/>
    </row>
    <row r="123" spans="1:40" s="459" customFormat="1" x14ac:dyDescent="0.25">
      <c r="A123" s="1"/>
      <c r="B123" s="245" t="s">
        <v>94</v>
      </c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19"/>
      <c r="O123" s="219"/>
      <c r="P123" s="219"/>
      <c r="Q123" s="219"/>
      <c r="R123" s="219"/>
      <c r="S123" s="303"/>
      <c r="T123" s="219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666"/>
      <c r="AK123" s="703"/>
      <c r="AL123" s="703"/>
      <c r="AM123" s="703"/>
      <c r="AN123" s="703"/>
    </row>
    <row r="124" spans="1:40" x14ac:dyDescent="0.25">
      <c r="B124" s="606"/>
      <c r="C124" s="607">
        <v>2005</v>
      </c>
      <c r="D124" s="607">
        <v>2006</v>
      </c>
      <c r="E124" s="607">
        <v>2007</v>
      </c>
      <c r="F124" s="607">
        <v>2008</v>
      </c>
      <c r="G124" s="607">
        <v>2009</v>
      </c>
      <c r="H124" s="607">
        <v>2010</v>
      </c>
      <c r="I124" s="607">
        <v>2011</v>
      </c>
      <c r="J124" s="608">
        <v>2012</v>
      </c>
      <c r="K124" s="608">
        <v>2013</v>
      </c>
      <c r="L124" s="608">
        <v>2014</v>
      </c>
      <c r="M124" s="608">
        <f>+M3</f>
        <v>2015</v>
      </c>
      <c r="N124" s="608">
        <f>+N3</f>
        <v>2016</v>
      </c>
      <c r="O124" s="608" t="s">
        <v>398</v>
      </c>
      <c r="P124" s="608" t="s">
        <v>399</v>
      </c>
      <c r="Q124" s="608" t="s">
        <v>380</v>
      </c>
      <c r="R124" s="608" t="s">
        <v>381</v>
      </c>
      <c r="S124" s="608" t="s">
        <v>389</v>
      </c>
      <c r="T124" s="608" t="s">
        <v>390</v>
      </c>
      <c r="U124" s="608" t="s">
        <v>392</v>
      </c>
      <c r="V124" s="608" t="s">
        <v>397</v>
      </c>
      <c r="W124" s="608" t="s">
        <v>405</v>
      </c>
      <c r="X124" s="608" t="str">
        <f t="shared" ref="X124:AC124" si="109">+X110</f>
        <v>2019Q2</v>
      </c>
      <c r="Y124" s="608" t="str">
        <f t="shared" si="109"/>
        <v>2019Q3</v>
      </c>
      <c r="Z124" s="608" t="str">
        <f t="shared" si="109"/>
        <v>2019Q4</v>
      </c>
      <c r="AA124" s="608" t="str">
        <f t="shared" si="109"/>
        <v>2020Q1</v>
      </c>
      <c r="AB124" s="608" t="str">
        <f t="shared" si="109"/>
        <v>2020Q2</v>
      </c>
      <c r="AC124" s="608" t="str">
        <f t="shared" si="109"/>
        <v>2020Q3</v>
      </c>
      <c r="AD124" s="608" t="str">
        <f t="shared" ref="AD124:AK124" si="110">+AD110</f>
        <v>2020Q4</v>
      </c>
      <c r="AE124" s="608" t="str">
        <f t="shared" si="110"/>
        <v>2021Q1</v>
      </c>
      <c r="AF124" s="608" t="str">
        <f t="shared" si="110"/>
        <v>2021Q2</v>
      </c>
      <c r="AG124" s="608" t="str">
        <f t="shared" si="110"/>
        <v>2021Q3</v>
      </c>
      <c r="AH124" s="608" t="s">
        <v>712</v>
      </c>
      <c r="AI124" s="608" t="s">
        <v>734</v>
      </c>
      <c r="AJ124" s="667" t="str">
        <f t="shared" si="110"/>
        <v>2022Q2</v>
      </c>
      <c r="AK124" s="667" t="str">
        <f t="shared" si="110"/>
        <v>2022Q3</v>
      </c>
      <c r="AL124" s="667" t="s">
        <v>767</v>
      </c>
      <c r="AM124" s="667" t="s">
        <v>768</v>
      </c>
      <c r="AN124" s="667" t="str">
        <f t="shared" ref="AN124" si="111">+AN110</f>
        <v>2023Q2</v>
      </c>
    </row>
    <row r="125" spans="1:40" x14ac:dyDescent="0.25">
      <c r="B125" s="484" t="s">
        <v>731</v>
      </c>
      <c r="C125" s="492"/>
      <c r="D125" s="492"/>
      <c r="E125" s="492"/>
      <c r="F125" s="492"/>
      <c r="G125" s="492"/>
      <c r="H125" s="492"/>
      <c r="I125" s="492"/>
      <c r="J125" s="492"/>
      <c r="K125" s="492"/>
      <c r="L125" s="492"/>
      <c r="M125" s="492"/>
      <c r="N125" s="492"/>
      <c r="O125" s="492"/>
      <c r="P125" s="492"/>
      <c r="Q125" s="492"/>
      <c r="R125" s="492"/>
      <c r="S125" s="492"/>
      <c r="T125" s="492"/>
      <c r="U125" s="492"/>
      <c r="V125" s="492"/>
      <c r="W125" s="492"/>
      <c r="X125" s="492"/>
      <c r="Y125" s="492"/>
      <c r="Z125" s="492"/>
      <c r="AA125" s="492"/>
      <c r="AB125" s="492"/>
      <c r="AC125" s="492"/>
      <c r="AD125" s="492"/>
      <c r="AE125" s="492"/>
      <c r="AF125" s="492"/>
      <c r="AG125" s="492"/>
      <c r="AH125" s="492"/>
      <c r="AI125" s="492"/>
      <c r="AJ125" s="649"/>
      <c r="AK125" s="687"/>
      <c r="AL125" s="687"/>
      <c r="AM125" s="687"/>
      <c r="AN125" s="687"/>
    </row>
    <row r="126" spans="1:40" x14ac:dyDescent="0.25">
      <c r="A126" s="83"/>
      <c r="B126" s="241" t="s">
        <v>22</v>
      </c>
      <c r="C126" s="256"/>
      <c r="D126" s="256"/>
      <c r="E126" s="256">
        <v>30877.79</v>
      </c>
      <c r="F126" s="256">
        <v>45043.09</v>
      </c>
      <c r="G126" s="256">
        <v>71439.899999999994</v>
      </c>
      <c r="H126" s="256">
        <v>92372.196992430007</v>
      </c>
      <c r="I126" s="256">
        <v>98172.837270233998</v>
      </c>
      <c r="J126" s="256">
        <v>102873.45514940342</v>
      </c>
      <c r="K126" s="256">
        <v>151663.29999999999</v>
      </c>
      <c r="L126" s="256">
        <v>194605.3</v>
      </c>
      <c r="M126" s="256">
        <v>232127.7</v>
      </c>
      <c r="N126" s="256">
        <v>261160.8</v>
      </c>
      <c r="O126" s="256">
        <v>250866.8</v>
      </c>
      <c r="P126" s="256">
        <v>243609.58963795</v>
      </c>
      <c r="Q126" s="256">
        <v>237763</v>
      </c>
      <c r="R126" s="256">
        <v>225688.4</v>
      </c>
      <c r="S126" s="256">
        <v>228977.8</v>
      </c>
      <c r="T126" s="256">
        <v>221007.5</v>
      </c>
      <c r="U126" s="256">
        <v>222038.2</v>
      </c>
      <c r="V126" s="256">
        <v>229160.5</v>
      </c>
      <c r="W126" s="256">
        <v>225412.60067996389</v>
      </c>
      <c r="X126" s="256">
        <v>227362.68787918065</v>
      </c>
      <c r="Y126" s="256">
        <v>229522.15134281927</v>
      </c>
      <c r="Z126" s="256">
        <v>231286.28992316857</v>
      </c>
      <c r="AA126" s="256">
        <v>237705.68029225085</v>
      </c>
      <c r="AB126" s="256">
        <v>248829.8</v>
      </c>
      <c r="AC126" s="256">
        <v>262557.0296209348</v>
      </c>
      <c r="AD126" s="256">
        <v>265479.05881507666</v>
      </c>
      <c r="AE126" s="256">
        <v>256489.58789545199</v>
      </c>
      <c r="AF126" s="256">
        <v>266078.99041886244</v>
      </c>
      <c r="AG126" s="256">
        <v>270856.91479580704</v>
      </c>
      <c r="AH126" s="256">
        <v>241419.42915611638</v>
      </c>
      <c r="AI126" s="256">
        <v>268915.30006349779</v>
      </c>
      <c r="AJ126" s="256">
        <v>275843.74158091529</v>
      </c>
      <c r="AK126" s="256">
        <v>288186.47113516513</v>
      </c>
      <c r="AL126" s="256">
        <v>289397.90865940234</v>
      </c>
      <c r="AM126" s="716">
        <v>278995.48897418519</v>
      </c>
      <c r="AN126" s="716">
        <v>278996.48897418502</v>
      </c>
    </row>
    <row r="127" spans="1:40" x14ac:dyDescent="0.25">
      <c r="A127" s="83"/>
      <c r="B127" s="241" t="s">
        <v>23</v>
      </c>
      <c r="C127" s="256"/>
      <c r="D127" s="256"/>
      <c r="E127" s="256">
        <v>58149.094016539988</v>
      </c>
      <c r="F127" s="256">
        <v>71136.990269193062</v>
      </c>
      <c r="G127" s="256">
        <v>94020.203190392873</v>
      </c>
      <c r="H127" s="256">
        <v>116018.17306892791</v>
      </c>
      <c r="I127" s="256">
        <v>126385.80347006733</v>
      </c>
      <c r="J127" s="256">
        <v>138403.51269340003</v>
      </c>
      <c r="K127" s="256">
        <v>193711.02</v>
      </c>
      <c r="L127" s="256">
        <v>237131.3</v>
      </c>
      <c r="M127" s="256">
        <v>303441.3</v>
      </c>
      <c r="N127" s="256">
        <v>330893</v>
      </c>
      <c r="O127" s="256">
        <v>331738.77405242901</v>
      </c>
      <c r="P127" s="256">
        <v>326666.29207341903</v>
      </c>
      <c r="Q127" s="256">
        <v>337071</v>
      </c>
      <c r="R127" s="256">
        <v>349437.4</v>
      </c>
      <c r="S127" s="256">
        <v>360206.6</v>
      </c>
      <c r="T127" s="256">
        <v>354592.7</v>
      </c>
      <c r="U127" s="256">
        <v>361424.9</v>
      </c>
      <c r="V127" s="256">
        <v>369505</v>
      </c>
      <c r="W127" s="256">
        <v>390189.11469557084</v>
      </c>
      <c r="X127" s="256">
        <v>395558.26771106664</v>
      </c>
      <c r="Y127" s="256">
        <v>403948.21115434798</v>
      </c>
      <c r="Z127" s="256">
        <v>426479.45763689501</v>
      </c>
      <c r="AA127" s="256">
        <v>443049.89958704193</v>
      </c>
      <c r="AB127" s="256">
        <v>458693.7</v>
      </c>
      <c r="AC127" s="256">
        <v>481823.60553427623</v>
      </c>
      <c r="AD127" s="256">
        <v>527974.02685655933</v>
      </c>
      <c r="AE127" s="256">
        <v>514670.08712277864</v>
      </c>
      <c r="AF127" s="256">
        <v>523600.88207890873</v>
      </c>
      <c r="AG127" s="256">
        <v>570490.84999566013</v>
      </c>
      <c r="AH127" s="256">
        <v>529124</v>
      </c>
      <c r="AI127" s="256">
        <v>556210.90497930697</v>
      </c>
      <c r="AJ127" s="256">
        <v>561967.27447106608</v>
      </c>
      <c r="AK127" s="256">
        <v>548048.22299568693</v>
      </c>
      <c r="AL127" s="256">
        <v>547783.82606988098</v>
      </c>
      <c r="AM127" s="716">
        <v>585502.00054648612</v>
      </c>
      <c r="AN127" s="716">
        <v>585503.000546486</v>
      </c>
    </row>
    <row r="128" spans="1:40" x14ac:dyDescent="0.25">
      <c r="A128" s="83"/>
      <c r="B128" s="241" t="s">
        <v>637</v>
      </c>
      <c r="C128" s="256">
        <v>294078.56534223346</v>
      </c>
      <c r="D128" s="256">
        <v>323048.40789051412</v>
      </c>
      <c r="E128" s="256">
        <v>347037.35130363825</v>
      </c>
      <c r="F128" s="256">
        <v>370901.22130255355</v>
      </c>
      <c r="G128" s="256">
        <v>394458.84939075285</v>
      </c>
      <c r="H128" s="256">
        <v>420838.74433817662</v>
      </c>
      <c r="I128" s="256">
        <v>450792.931640625</v>
      </c>
      <c r="J128" s="256">
        <v>483513.474609375</v>
      </c>
      <c r="K128" s="256">
        <v>517183.4423828125</v>
      </c>
      <c r="L128" s="256">
        <v>555447.2978515625</v>
      </c>
      <c r="M128" s="256">
        <v>592791.6279296875</v>
      </c>
      <c r="N128" s="256">
        <v>615461.203125</v>
      </c>
      <c r="O128" s="256">
        <v>638487.5703125</v>
      </c>
      <c r="P128" s="256">
        <v>638487.5703125</v>
      </c>
      <c r="Q128" s="256">
        <v>638487.5703125</v>
      </c>
      <c r="R128" s="256">
        <v>638487.5703125</v>
      </c>
      <c r="S128" s="256">
        <v>660475.90047073376</v>
      </c>
      <c r="T128" s="256">
        <v>660475.90047073376</v>
      </c>
      <c r="U128" s="256">
        <v>660475.90047073376</v>
      </c>
      <c r="V128" s="256">
        <v>660475.90047073376</v>
      </c>
      <c r="W128" s="256">
        <v>675762.23603439331</v>
      </c>
      <c r="X128" s="256">
        <v>675762.23603439331</v>
      </c>
      <c r="Y128" s="256">
        <v>675762.23603439331</v>
      </c>
      <c r="Z128" s="256">
        <v>675762.23603439331</v>
      </c>
      <c r="AA128" s="256">
        <v>667425</v>
      </c>
      <c r="AB128" s="256">
        <v>667425</v>
      </c>
      <c r="AC128" s="256">
        <v>667425</v>
      </c>
      <c r="AD128" s="256">
        <v>667425</v>
      </c>
      <c r="AE128" s="256">
        <v>679337.43051262188</v>
      </c>
      <c r="AF128" s="256">
        <v>679337.43051262188</v>
      </c>
      <c r="AG128" s="256">
        <v>679337.43051262188</v>
      </c>
      <c r="AH128" s="256">
        <v>679337.43051262188</v>
      </c>
      <c r="AI128" s="256">
        <v>679337.43051262188</v>
      </c>
      <c r="AJ128" s="645">
        <v>679337.43051262188</v>
      </c>
      <c r="AK128" s="682">
        <v>679337.43051262188</v>
      </c>
      <c r="AL128" s="682">
        <v>679337.43051262188</v>
      </c>
      <c r="AM128" s="682">
        <v>679337.43051262188</v>
      </c>
      <c r="AN128" s="682">
        <v>679338.430512622</v>
      </c>
    </row>
    <row r="129" spans="1:40" x14ac:dyDescent="0.25">
      <c r="A129" s="83"/>
      <c r="B129" s="241" t="s">
        <v>638</v>
      </c>
      <c r="C129" s="256">
        <v>178119.61712353551</v>
      </c>
      <c r="D129" s="256">
        <v>211133.4441663574</v>
      </c>
      <c r="E129" s="256">
        <v>242038.0126953125</v>
      </c>
      <c r="F129" s="256">
        <v>279330.646484375</v>
      </c>
      <c r="G129" s="256">
        <v>300269.91943359375</v>
      </c>
      <c r="H129" s="256">
        <v>344839.36279296875</v>
      </c>
      <c r="I129" s="256">
        <v>381691.5</v>
      </c>
      <c r="J129" s="256">
        <v>433122.1591796875</v>
      </c>
      <c r="K129" s="256">
        <v>482233.4296875</v>
      </c>
      <c r="L129" s="256">
        <v>531777.1279296875</v>
      </c>
      <c r="M129" s="256">
        <v>637759.599609375</v>
      </c>
      <c r="N129" s="256">
        <v>752701.8330078125</v>
      </c>
      <c r="O129" s="256">
        <v>840526.224609375</v>
      </c>
      <c r="P129" s="256">
        <v>840526.224609375</v>
      </c>
      <c r="Q129" s="256">
        <v>840526.224609375</v>
      </c>
      <c r="R129" s="256">
        <v>840526.224609375</v>
      </c>
      <c r="S129" s="256">
        <v>887806.1513671875</v>
      </c>
      <c r="T129" s="256">
        <v>887806.1513671875</v>
      </c>
      <c r="U129" s="256">
        <v>887806.1513671875</v>
      </c>
      <c r="V129" s="256">
        <v>887806.15136718703</v>
      </c>
      <c r="W129" s="256">
        <v>956785.91459274292</v>
      </c>
      <c r="X129" s="256">
        <v>956785.91459274292</v>
      </c>
      <c r="Y129" s="256">
        <v>956785.91459274292</v>
      </c>
      <c r="Z129" s="256">
        <v>956785.91459274292</v>
      </c>
      <c r="AA129" s="256">
        <v>974511.36106194521</v>
      </c>
      <c r="AB129" s="256">
        <v>974511.36106194521</v>
      </c>
      <c r="AC129" s="256">
        <v>974511.36106194521</v>
      </c>
      <c r="AD129" s="256">
        <v>974511.36106194521</v>
      </c>
      <c r="AE129" s="645">
        <v>1032825.4244688635</v>
      </c>
      <c r="AF129" s="645">
        <v>1032825.4244688635</v>
      </c>
      <c r="AG129" s="645">
        <v>1032825.4244688635</v>
      </c>
      <c r="AH129" s="645">
        <v>1032825.4244688635</v>
      </c>
      <c r="AI129" s="645">
        <v>1032825.4244688635</v>
      </c>
      <c r="AJ129" s="645">
        <v>1032825.4244688635</v>
      </c>
      <c r="AK129" s="682">
        <v>1032825.4244688635</v>
      </c>
      <c r="AL129" s="682">
        <v>1032825.4244688635</v>
      </c>
      <c r="AM129" s="682">
        <v>1076120.632792139</v>
      </c>
      <c r="AN129" s="682">
        <v>1076121.6327921399</v>
      </c>
    </row>
    <row r="130" spans="1:40" s="198" customFormat="1" x14ac:dyDescent="0.25">
      <c r="B130" s="251" t="s">
        <v>35</v>
      </c>
      <c r="C130" s="209"/>
      <c r="D130" s="209"/>
      <c r="E130" s="210">
        <f t="shared" ref="E130:J130" si="112">+E62</f>
        <v>11234369.999988485</v>
      </c>
      <c r="F130" s="210">
        <f t="shared" si="112"/>
        <v>11555795.999971122</v>
      </c>
      <c r="G130" s="210">
        <f t="shared" si="112"/>
        <v>11893745.999953367</v>
      </c>
      <c r="H130" s="210">
        <f t="shared" si="112"/>
        <v>12246198.797270091</v>
      </c>
      <c r="I130" s="208">
        <f t="shared" si="112"/>
        <v>12591403.810281185</v>
      </c>
      <c r="J130" s="208">
        <f t="shared" si="112"/>
        <v>12984845.999898501</v>
      </c>
      <c r="K130" s="208">
        <v>13369688</v>
      </c>
      <c r="L130" s="208">
        <f>+L62</f>
        <v>13766888</v>
      </c>
      <c r="M130" s="208">
        <f>+M62</f>
        <v>14178462</v>
      </c>
      <c r="N130" s="208">
        <f>+N62</f>
        <v>14606766</v>
      </c>
      <c r="O130" s="208">
        <v>15053862</v>
      </c>
      <c r="P130" s="208">
        <v>15053862</v>
      </c>
      <c r="Q130" s="208">
        <v>15053862</v>
      </c>
      <c r="R130" s="208">
        <v>15053862</v>
      </c>
      <c r="S130" s="208">
        <v>15559817</v>
      </c>
      <c r="T130" s="208">
        <v>15559817</v>
      </c>
      <c r="U130" s="208">
        <v>15559817</v>
      </c>
      <c r="V130" s="208">
        <v>15559817</v>
      </c>
      <c r="W130" s="208">
        <v>16012396</v>
      </c>
      <c r="X130" s="208">
        <v>16012396</v>
      </c>
      <c r="Y130" s="208">
        <v>16012396</v>
      </c>
      <c r="Z130" s="208">
        <v>16012396</v>
      </c>
      <c r="AA130" s="520">
        <v>16012396</v>
      </c>
      <c r="AB130" s="520">
        <v>16012396</v>
      </c>
      <c r="AC130" s="520">
        <v>16012396</v>
      </c>
      <c r="AD130" s="520">
        <v>16012396</v>
      </c>
      <c r="AE130" s="520">
        <f>+AE62</f>
        <v>17047834</v>
      </c>
      <c r="AF130" s="520">
        <f>+AF62</f>
        <v>17047834</v>
      </c>
      <c r="AG130" s="520">
        <f>+AG62</f>
        <v>17047834</v>
      </c>
      <c r="AH130" s="520">
        <v>17047834</v>
      </c>
      <c r="AI130" s="520">
        <v>17404346</v>
      </c>
      <c r="AJ130" s="520">
        <f>+AJ62</f>
        <v>17404346</v>
      </c>
      <c r="AK130" s="704">
        <f>+AK62</f>
        <v>17404346</v>
      </c>
      <c r="AL130" s="704">
        <v>17404346</v>
      </c>
      <c r="AM130" s="704">
        <v>18029815</v>
      </c>
      <c r="AN130" s="704">
        <f>+AN62</f>
        <v>18029816</v>
      </c>
    </row>
    <row r="131" spans="1:40" s="198" customFormat="1" x14ac:dyDescent="0.25">
      <c r="B131" s="253" t="s">
        <v>24</v>
      </c>
      <c r="C131" s="211"/>
      <c r="D131" s="211"/>
      <c r="E131" s="212"/>
      <c r="F131" s="212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705"/>
      <c r="AL131" s="705"/>
      <c r="AM131" s="705"/>
      <c r="AN131" s="705"/>
    </row>
    <row r="132" spans="1:40" s="198" customFormat="1" x14ac:dyDescent="0.25">
      <c r="B132" s="251" t="s">
        <v>25</v>
      </c>
      <c r="C132" s="209"/>
      <c r="D132" s="209"/>
      <c r="E132" s="214">
        <f t="shared" ref="E132:J132" si="113">+E126/E128</f>
        <v>8.8975408220493435E-2</v>
      </c>
      <c r="F132" s="214">
        <f t="shared" si="113"/>
        <v>0.12144228008151314</v>
      </c>
      <c r="G132" s="214">
        <f t="shared" si="113"/>
        <v>0.18110862542528811</v>
      </c>
      <c r="H132" s="214">
        <f t="shared" si="113"/>
        <v>0.21949546764687086</v>
      </c>
      <c r="I132" s="214">
        <f t="shared" si="113"/>
        <v>0.21777812024013279</v>
      </c>
      <c r="J132" s="214">
        <f t="shared" si="113"/>
        <v>0.21276233352651383</v>
      </c>
      <c r="K132" s="214">
        <f t="shared" ref="K132:P132" si="114">+K126/K128</f>
        <v>0.29324856051315884</v>
      </c>
      <c r="L132" s="214">
        <f t="shared" si="114"/>
        <v>0.35035781207816086</v>
      </c>
      <c r="M132" s="214">
        <f t="shared" si="114"/>
        <v>0.39158397160685482</v>
      </c>
      <c r="N132" s="214">
        <f t="shared" si="114"/>
        <v>0.4243334895424079</v>
      </c>
      <c r="O132" s="214">
        <f t="shared" si="114"/>
        <v>0.39290788366830115</v>
      </c>
      <c r="P132" s="214">
        <f t="shared" si="114"/>
        <v>0.38154163207706338</v>
      </c>
      <c r="Q132" s="214">
        <f t="shared" ref="Q132:W132" si="115">+Q126/Q128</f>
        <v>0.37238469635928823</v>
      </c>
      <c r="R132" s="214">
        <f t="shared" si="115"/>
        <v>0.35347344332723585</v>
      </c>
      <c r="S132" s="214">
        <f t="shared" si="115"/>
        <v>0.34668607868478341</v>
      </c>
      <c r="T132" s="214">
        <f t="shared" si="115"/>
        <v>0.33461856797876161</v>
      </c>
      <c r="U132" s="214">
        <f t="shared" si="115"/>
        <v>0.33617910939937273</v>
      </c>
      <c r="V132" s="214">
        <f t="shared" si="115"/>
        <v>0.34696269740754043</v>
      </c>
      <c r="W132" s="214">
        <f t="shared" si="115"/>
        <v>0.33356791584383738</v>
      </c>
      <c r="X132" s="214">
        <f t="shared" ref="X132:AC132" si="116">+X126/X128</f>
        <v>0.33645367520597719</v>
      </c>
      <c r="Y132" s="214">
        <f t="shared" si="116"/>
        <v>0.33964927174642767</v>
      </c>
      <c r="Z132" s="214">
        <f t="shared" si="116"/>
        <v>0.34225986240432221</v>
      </c>
      <c r="AA132" s="214">
        <f t="shared" si="116"/>
        <v>0.35615339595048262</v>
      </c>
      <c r="AB132" s="214">
        <f t="shared" si="116"/>
        <v>0.37282061654867588</v>
      </c>
      <c r="AC132" s="214">
        <f t="shared" si="116"/>
        <v>0.3933880655068881</v>
      </c>
      <c r="AD132" s="214">
        <f t="shared" ref="AD132:AK132" si="117">+AD126/AD128</f>
        <v>0.39776612925059246</v>
      </c>
      <c r="AE132" s="214">
        <f t="shared" si="117"/>
        <v>0.3775584508892838</v>
      </c>
      <c r="AF132" s="214">
        <f t="shared" si="117"/>
        <v>0.39167426740799727</v>
      </c>
      <c r="AG132" s="214">
        <f t="shared" si="117"/>
        <v>0.39870747971508186</v>
      </c>
      <c r="AH132" s="214">
        <v>0.35537483776500212</v>
      </c>
      <c r="AI132" s="214">
        <v>0.3958493790936512</v>
      </c>
      <c r="AJ132" s="214">
        <f t="shared" si="117"/>
        <v>0.40604820107257461</v>
      </c>
      <c r="AK132" s="706">
        <f t="shared" si="117"/>
        <v>0.42421697700022537</v>
      </c>
      <c r="AL132" s="706">
        <v>0.42600024032390693</v>
      </c>
      <c r="AM132" s="706">
        <v>0.41068764422955134</v>
      </c>
      <c r="AN132" s="706">
        <f t="shared" ref="AN132" si="118">+AN126/AN128</f>
        <v>0.41068851170933618</v>
      </c>
    </row>
    <row r="133" spans="1:40" s="198" customFormat="1" x14ac:dyDescent="0.25">
      <c r="B133" s="252" t="s">
        <v>26</v>
      </c>
      <c r="C133" s="209"/>
      <c r="D133" s="209"/>
      <c r="E133" s="214">
        <f t="shared" ref="E133:J133" si="119">+E126/E129</f>
        <v>0.12757413455906302</v>
      </c>
      <c r="F133" s="214">
        <f t="shared" si="119"/>
        <v>0.16125366323712562</v>
      </c>
      <c r="G133" s="214">
        <f t="shared" si="119"/>
        <v>0.23791893685107973</v>
      </c>
      <c r="H133" s="214">
        <f t="shared" si="119"/>
        <v>0.26787022294751051</v>
      </c>
      <c r="I133" s="214">
        <f t="shared" si="119"/>
        <v>0.25720467254375329</v>
      </c>
      <c r="J133" s="214">
        <f t="shared" si="119"/>
        <v>0.23751602860551119</v>
      </c>
      <c r="K133" s="214">
        <f t="shared" ref="K133:P133" si="120">+K126/K129</f>
        <v>0.31450183803781878</v>
      </c>
      <c r="L133" s="214">
        <f t="shared" si="120"/>
        <v>0.36595274557526858</v>
      </c>
      <c r="M133" s="214">
        <f t="shared" si="120"/>
        <v>0.36397366678945675</v>
      </c>
      <c r="N133" s="214">
        <f t="shared" si="120"/>
        <v>0.34696447988760154</v>
      </c>
      <c r="O133" s="214">
        <f t="shared" si="120"/>
        <v>0.29846397727398388</v>
      </c>
      <c r="P133" s="214">
        <f t="shared" si="120"/>
        <v>0.28982985004562445</v>
      </c>
      <c r="Q133" s="214">
        <f t="shared" ref="Q133:W133" si="121">+Q126/Q129</f>
        <v>0.28287398184452561</v>
      </c>
      <c r="R133" s="214">
        <f t="shared" si="121"/>
        <v>0.26850845743080309</v>
      </c>
      <c r="S133" s="214">
        <f t="shared" si="121"/>
        <v>0.25791418503620744</v>
      </c>
      <c r="T133" s="214">
        <f t="shared" si="121"/>
        <v>0.24893666219777472</v>
      </c>
      <c r="U133" s="214">
        <f t="shared" si="121"/>
        <v>0.25009761382940371</v>
      </c>
      <c r="V133" s="214">
        <f t="shared" si="121"/>
        <v>0.258119973202598</v>
      </c>
      <c r="W133" s="214">
        <f t="shared" si="121"/>
        <v>0.23559356094399764</v>
      </c>
      <c r="X133" s="214">
        <f t="shared" ref="X133:AC133" si="122">+X126/X129</f>
        <v>0.23763172556314005</v>
      </c>
      <c r="Y133" s="214">
        <f t="shared" si="122"/>
        <v>0.23988872311160189</v>
      </c>
      <c r="Z133" s="214">
        <f t="shared" si="122"/>
        <v>0.2417325405773933</v>
      </c>
      <c r="AA133" s="214">
        <f t="shared" si="122"/>
        <v>0.24392294414425097</v>
      </c>
      <c r="AB133" s="214">
        <f t="shared" si="122"/>
        <v>0.2553380185622926</v>
      </c>
      <c r="AC133" s="214">
        <f t="shared" si="122"/>
        <v>0.26942428801940388</v>
      </c>
      <c r="AD133" s="214">
        <f t="shared" ref="AD133:AK133" si="123">+AD126/AD129</f>
        <v>0.27242274376953246</v>
      </c>
      <c r="AE133" s="214">
        <f t="shared" si="123"/>
        <v>0.24833779438316331</v>
      </c>
      <c r="AF133" s="214">
        <f t="shared" si="123"/>
        <v>0.25762242496663473</v>
      </c>
      <c r="AG133" s="214">
        <f t="shared" si="123"/>
        <v>0.26224849657927118</v>
      </c>
      <c r="AH133" s="214">
        <v>0.24192765529098179</v>
      </c>
      <c r="AI133" s="214">
        <v>0.26036859056000589</v>
      </c>
      <c r="AJ133" s="214">
        <f t="shared" si="123"/>
        <v>0.26707683122999176</v>
      </c>
      <c r="AK133" s="706">
        <f t="shared" si="123"/>
        <v>0.27902728215987394</v>
      </c>
      <c r="AL133" s="706">
        <v>0.28020021758103691</v>
      </c>
      <c r="AM133" s="706">
        <v>0.2592604216223362</v>
      </c>
      <c r="AN133" s="706">
        <f t="shared" ref="AN133" si="124">+AN126/AN129</f>
        <v>0.25926110996420704</v>
      </c>
    </row>
    <row r="134" spans="1:40" s="198" customFormat="1" x14ac:dyDescent="0.25">
      <c r="A134" s="215">
        <v>1000</v>
      </c>
      <c r="B134" s="251" t="s">
        <v>27</v>
      </c>
      <c r="C134" s="209"/>
      <c r="D134" s="209"/>
      <c r="E134" s="216">
        <f t="shared" ref="E134:J134" si="125">+E126/E130*$A$134</f>
        <v>2.7485110424555756</v>
      </c>
      <c r="F134" s="216">
        <f t="shared" si="125"/>
        <v>3.8978786056895225</v>
      </c>
      <c r="G134" s="216">
        <f t="shared" si="125"/>
        <v>6.0065096396274225</v>
      </c>
      <c r="H134" s="216">
        <f t="shared" si="125"/>
        <v>7.5429280972493693</v>
      </c>
      <c r="I134" s="216">
        <f t="shared" si="125"/>
        <v>7.796814298821352</v>
      </c>
      <c r="J134" s="216">
        <f t="shared" si="125"/>
        <v>7.9225779920845847</v>
      </c>
      <c r="K134" s="216">
        <f>+K126/K130*$A$134</f>
        <v>11.34381744734806</v>
      </c>
      <c r="L134" s="216">
        <f>+L126/L130*$A$134</f>
        <v>14.135750940953393</v>
      </c>
      <c r="M134" s="216">
        <f>+M126/M130*$A$134</f>
        <v>16.371853308207903</v>
      </c>
      <c r="N134" s="216">
        <f>+N126/N130*$A$134</f>
        <v>17.879440253920684</v>
      </c>
      <c r="O134" s="216">
        <f>+O126/N130*$A$134</f>
        <v>17.174698355542901</v>
      </c>
      <c r="P134" s="216">
        <f t="shared" ref="P134:W134" si="126">+P126/P130*$A$134</f>
        <v>16.182531076606786</v>
      </c>
      <c r="Q134" s="216">
        <f t="shared" si="126"/>
        <v>15.794153021995285</v>
      </c>
      <c r="R134" s="216">
        <f t="shared" si="126"/>
        <v>14.992059844842473</v>
      </c>
      <c r="S134" s="216">
        <f t="shared" si="126"/>
        <v>14.715969988593054</v>
      </c>
      <c r="T134" s="216">
        <f t="shared" si="126"/>
        <v>14.203733887101627</v>
      </c>
      <c r="U134" s="216">
        <f t="shared" si="126"/>
        <v>14.269975026055898</v>
      </c>
      <c r="V134" s="216">
        <f t="shared" si="126"/>
        <v>14.727711771931508</v>
      </c>
      <c r="W134" s="216">
        <f t="shared" si="126"/>
        <v>14.077381091497106</v>
      </c>
      <c r="X134" s="216">
        <f t="shared" ref="X134:AC134" si="127">+X126/X130*$A$134</f>
        <v>14.199167187670144</v>
      </c>
      <c r="Y134" s="216">
        <f t="shared" si="127"/>
        <v>14.334029169826882</v>
      </c>
      <c r="Z134" s="216">
        <f t="shared" si="127"/>
        <v>14.444202474331048</v>
      </c>
      <c r="AA134" s="216">
        <f t="shared" si="127"/>
        <v>14.84510377411668</v>
      </c>
      <c r="AB134" s="216">
        <f t="shared" si="127"/>
        <v>15.539823022113616</v>
      </c>
      <c r="AC134" s="216">
        <f t="shared" si="127"/>
        <v>16.397110689801501</v>
      </c>
      <c r="AD134" s="216">
        <f t="shared" ref="AD134:AK134" si="128">+AD126/AD130*$A$134</f>
        <v>16.579596133837601</v>
      </c>
      <c r="AE134" s="216">
        <f t="shared" si="128"/>
        <v>15.045288914442267</v>
      </c>
      <c r="AF134" s="216">
        <f t="shared" si="128"/>
        <v>15.607788673849267</v>
      </c>
      <c r="AG134" s="216">
        <f t="shared" si="128"/>
        <v>15.88805444702283</v>
      </c>
      <c r="AH134" s="216">
        <v>14.161296335717276</v>
      </c>
      <c r="AI134" s="216">
        <v>15.45104309369038</v>
      </c>
      <c r="AJ134" s="216">
        <f t="shared" si="128"/>
        <v>15.849129957593082</v>
      </c>
      <c r="AK134" s="707">
        <f t="shared" si="128"/>
        <v>16.558305100068981</v>
      </c>
      <c r="AL134" s="707">
        <v>16.62791056092555</v>
      </c>
      <c r="AM134" s="707">
        <v>15.474118229953286</v>
      </c>
      <c r="AN134" s="707">
        <f t="shared" ref="AN134" si="129">+AN126/AN130*$A$134</f>
        <v>15.474172835384733</v>
      </c>
    </row>
    <row r="135" spans="1:40" s="198" customFormat="1" x14ac:dyDescent="0.25">
      <c r="A135" s="215"/>
      <c r="B135" s="251" t="s">
        <v>28</v>
      </c>
      <c r="C135" s="209"/>
      <c r="D135" s="209"/>
      <c r="E135" s="214">
        <f t="shared" ref="E135:J135" si="130">+E127/E128</f>
        <v>0.16755860370102579</v>
      </c>
      <c r="F135" s="214">
        <f t="shared" si="130"/>
        <v>0.19179497446616606</v>
      </c>
      <c r="G135" s="214">
        <f t="shared" si="130"/>
        <v>0.23835237398174328</v>
      </c>
      <c r="H135" s="214">
        <f t="shared" si="130"/>
        <v>0.27568320319789352</v>
      </c>
      <c r="I135" s="214">
        <f t="shared" si="130"/>
        <v>0.28036332115966472</v>
      </c>
      <c r="J135" s="214">
        <f t="shared" si="130"/>
        <v>0.28624540982071833</v>
      </c>
      <c r="K135" s="214">
        <f>+K127/K128</f>
        <v>0.37454992585902935</v>
      </c>
      <c r="L135" s="214">
        <f>+L127/L128</f>
        <v>0.42691953119082571</v>
      </c>
      <c r="M135" s="214">
        <f>+M127/M128</f>
        <v>0.51188526575478543</v>
      </c>
      <c r="N135" s="214">
        <f>+N127/N128</f>
        <v>0.53763421369193232</v>
      </c>
      <c r="O135" s="214">
        <f>+O127/O128</f>
        <v>0.51956966662649906</v>
      </c>
      <c r="P135" s="214">
        <f>P127/P128</f>
        <v>0.51162513925452957</v>
      </c>
      <c r="Q135" s="214">
        <f>Q127/Q128</f>
        <v>0.52792100531420638</v>
      </c>
      <c r="R135" s="214">
        <f>R127/R128</f>
        <v>0.54728927585696319</v>
      </c>
      <c r="S135" s="214">
        <f t="shared" ref="S135:X135" si="131">+S127/S128</f>
        <v>0.54537432742553338</v>
      </c>
      <c r="T135" s="214">
        <f t="shared" si="131"/>
        <v>0.53687454719736938</v>
      </c>
      <c r="U135" s="214">
        <f t="shared" si="131"/>
        <v>0.54721890646184912</v>
      </c>
      <c r="V135" s="214">
        <f t="shared" si="131"/>
        <v>0.55945266093228652</v>
      </c>
      <c r="W135" s="214">
        <f t="shared" si="131"/>
        <v>0.57740591866354596</v>
      </c>
      <c r="X135" s="214">
        <f t="shared" si="131"/>
        <v>0.58535124725574994</v>
      </c>
      <c r="Y135" s="214">
        <f t="shared" ref="Y135:AD135" si="132">+Y127/Y128</f>
        <v>0.59776677300710956</v>
      </c>
      <c r="Z135" s="214">
        <f t="shared" si="132"/>
        <v>0.63110874638337899</v>
      </c>
      <c r="AA135" s="214">
        <f t="shared" si="132"/>
        <v>0.66381975440992158</v>
      </c>
      <c r="AB135" s="214">
        <f t="shared" si="132"/>
        <v>0.68725879312282279</v>
      </c>
      <c r="AC135" s="214">
        <f t="shared" si="132"/>
        <v>0.72191423086380679</v>
      </c>
      <c r="AD135" s="214">
        <f t="shared" si="132"/>
        <v>0.79106120816055636</v>
      </c>
      <c r="AE135" s="214">
        <f>+AE127/AE128</f>
        <v>0.757605961347387</v>
      </c>
      <c r="AF135" s="214">
        <f>+AF127/AF128</f>
        <v>0.77075229269172496</v>
      </c>
      <c r="AG135" s="214">
        <f>+AG127/AG128</f>
        <v>0.83977538167619126</v>
      </c>
      <c r="AH135" s="214">
        <v>0.77888244668150819</v>
      </c>
      <c r="AI135" s="214">
        <v>0.81875498095194787</v>
      </c>
      <c r="AJ135" s="214">
        <f>+AJ127/AJ128</f>
        <v>0.82722848650781788</v>
      </c>
      <c r="AK135" s="706">
        <f>+AK127/AK128</f>
        <v>0.8067393292051267</v>
      </c>
      <c r="AL135" s="706">
        <v>0.80635013097471786</v>
      </c>
      <c r="AM135" s="706">
        <v>0.86187213341780922</v>
      </c>
      <c r="AN135" s="706">
        <f>+AN127/AN128</f>
        <v>0.86187233674484054</v>
      </c>
    </row>
    <row r="136" spans="1:40" s="198" customFormat="1" x14ac:dyDescent="0.25">
      <c r="A136" s="215"/>
      <c r="B136" s="252" t="s">
        <v>29</v>
      </c>
      <c r="C136" s="209"/>
      <c r="D136" s="209"/>
      <c r="E136" s="214">
        <f t="shared" ref="E136:J136" si="133">+E127/E129</f>
        <v>0.24024777500441835</v>
      </c>
      <c r="F136" s="214">
        <f t="shared" si="133"/>
        <v>0.25466947921581629</v>
      </c>
      <c r="G136" s="214">
        <f t="shared" si="133"/>
        <v>0.31311895433197373</v>
      </c>
      <c r="H136" s="214">
        <f t="shared" si="133"/>
        <v>0.33644121172611535</v>
      </c>
      <c r="I136" s="214">
        <f t="shared" si="133"/>
        <v>0.33112029864450043</v>
      </c>
      <c r="J136" s="214">
        <f t="shared" si="133"/>
        <v>0.31954844553677331</v>
      </c>
      <c r="K136" s="214">
        <f t="shared" ref="K136:R136" si="134">+K127/K129</f>
        <v>0.40169554426272325</v>
      </c>
      <c r="L136" s="214">
        <f t="shared" si="134"/>
        <v>0.44592233765900874</v>
      </c>
      <c r="M136" s="214">
        <f t="shared" si="134"/>
        <v>0.47579260302135234</v>
      </c>
      <c r="N136" s="214">
        <f t="shared" si="134"/>
        <v>0.43960700703722821</v>
      </c>
      <c r="O136" s="214">
        <f t="shared" si="134"/>
        <v>0.39467986166237806</v>
      </c>
      <c r="P136" s="214">
        <f t="shared" si="134"/>
        <v>0.38864497324308173</v>
      </c>
      <c r="Q136" s="214">
        <f t="shared" si="134"/>
        <v>0.40102377550046092</v>
      </c>
      <c r="R136" s="214">
        <f t="shared" si="134"/>
        <v>0.41573646338327763</v>
      </c>
      <c r="S136" s="214">
        <f t="shared" ref="S136:X136" si="135">+S127/S129</f>
        <v>0.40572663237948464</v>
      </c>
      <c r="T136" s="214">
        <f t="shared" si="135"/>
        <v>0.39940329254752382</v>
      </c>
      <c r="U136" s="214">
        <f t="shared" si="135"/>
        <v>0.40709889140035749</v>
      </c>
      <c r="V136" s="214">
        <f t="shared" si="135"/>
        <v>0.41620008988558665</v>
      </c>
      <c r="W136" s="214">
        <f t="shared" si="135"/>
        <v>0.40781235252784348</v>
      </c>
      <c r="X136" s="214">
        <f t="shared" si="135"/>
        <v>0.41342400810680463</v>
      </c>
      <c r="Y136" s="214">
        <f t="shared" ref="Y136:AD136" si="136">+Y127/Y129</f>
        <v>0.42219289079552247</v>
      </c>
      <c r="Z136" s="214">
        <f t="shared" si="136"/>
        <v>0.44574178103199452</v>
      </c>
      <c r="AA136" s="214">
        <f t="shared" si="136"/>
        <v>0.45463800350592248</v>
      </c>
      <c r="AB136" s="214">
        <f t="shared" si="136"/>
        <v>0.4706909722429013</v>
      </c>
      <c r="AC136" s="214">
        <f t="shared" si="136"/>
        <v>0.4944258474413506</v>
      </c>
      <c r="AD136" s="214">
        <f t="shared" si="136"/>
        <v>0.54178334697013186</v>
      </c>
      <c r="AE136" s="214">
        <f>+AE127/AE129</f>
        <v>0.49831275928112512</v>
      </c>
      <c r="AF136" s="214">
        <f>+AF127/AF129</f>
        <v>0.5069597142694019</v>
      </c>
      <c r="AG136" s="214">
        <f>+AG127/AG129</f>
        <v>0.55235941765186347</v>
      </c>
      <c r="AH136" s="214">
        <v>0.53023788982371678</v>
      </c>
      <c r="AI136" s="214">
        <v>0.53853332015460564</v>
      </c>
      <c r="AJ136" s="214">
        <f>+AJ127/AJ129</f>
        <v>0.54410673978137303</v>
      </c>
      <c r="AK136" s="706">
        <f>+AK127/AK129</f>
        <v>0.53063006584827621</v>
      </c>
      <c r="AL136" s="706">
        <v>0.53037407202827336</v>
      </c>
      <c r="AM136" s="706">
        <v>0.54408584196301746</v>
      </c>
      <c r="AN136" s="706">
        <f>+AN127/AN129</f>
        <v>0.544086265627168</v>
      </c>
    </row>
    <row r="137" spans="1:40" s="198" customFormat="1" x14ac:dyDescent="0.25">
      <c r="A137" s="215">
        <v>1000</v>
      </c>
      <c r="B137" s="254" t="s">
        <v>30</v>
      </c>
      <c r="C137" s="217"/>
      <c r="D137" s="217"/>
      <c r="E137" s="218">
        <f t="shared" ref="E137:J137" si="137">+E127/E130*$A$137</f>
        <v>5.1759995457332799</v>
      </c>
      <c r="F137" s="218">
        <f t="shared" si="137"/>
        <v>6.1559576051161544</v>
      </c>
      <c r="G137" s="218">
        <f t="shared" si="137"/>
        <v>7.905011860078524</v>
      </c>
      <c r="H137" s="218">
        <f t="shared" si="137"/>
        <v>9.4738110159366791</v>
      </c>
      <c r="I137" s="218">
        <f t="shared" si="137"/>
        <v>10.037467257373658</v>
      </c>
      <c r="J137" s="218">
        <f t="shared" si="137"/>
        <v>10.658848991700163</v>
      </c>
      <c r="K137" s="218">
        <f>+K127/K130*$A$137</f>
        <v>14.488821279898229</v>
      </c>
      <c r="L137" s="218">
        <f>+L127/L130*$A$137</f>
        <v>17.224756967587737</v>
      </c>
      <c r="M137" s="218">
        <f>+M127/M130*$A$137</f>
        <v>21.401566686146918</v>
      </c>
      <c r="N137" s="218">
        <f>+N127/N130*$A$137</f>
        <v>22.653405962688797</v>
      </c>
      <c r="O137" s="216">
        <f>+O127/O130*$A$137</f>
        <v>22.036788569765619</v>
      </c>
      <c r="P137" s="216">
        <f t="shared" ref="P137:W137" si="138">+P127/P130*$A$134</f>
        <v>21.699833044398776</v>
      </c>
      <c r="Q137" s="216">
        <f t="shared" si="138"/>
        <v>22.390998402934745</v>
      </c>
      <c r="R137" s="216">
        <f t="shared" si="138"/>
        <v>23.212475310322361</v>
      </c>
      <c r="S137" s="218">
        <f t="shared" si="138"/>
        <v>23.149796684626818</v>
      </c>
      <c r="T137" s="218">
        <f t="shared" si="138"/>
        <v>22.789001952915001</v>
      </c>
      <c r="U137" s="218">
        <f t="shared" si="138"/>
        <v>23.228094520648927</v>
      </c>
      <c r="V137" s="218">
        <f t="shared" si="138"/>
        <v>23.747387260402871</v>
      </c>
      <c r="W137" s="218">
        <f t="shared" si="138"/>
        <v>24.3679406064883</v>
      </c>
      <c r="X137" s="218">
        <f t="shared" ref="X137:AC137" si="139">+X127/X130*$A$134</f>
        <v>24.70325288676764</v>
      </c>
      <c r="Y137" s="218">
        <f t="shared" si="139"/>
        <v>25.227218409683847</v>
      </c>
      <c r="Z137" s="218">
        <f t="shared" si="139"/>
        <v>26.634331154244187</v>
      </c>
      <c r="AA137" s="218">
        <f t="shared" si="139"/>
        <v>27.669182025415932</v>
      </c>
      <c r="AB137" s="218">
        <f t="shared" si="139"/>
        <v>28.64616263549815</v>
      </c>
      <c r="AC137" s="218">
        <f t="shared" si="139"/>
        <v>30.090662605039007</v>
      </c>
      <c r="AD137" s="218">
        <f t="shared" ref="AD137:AK137" si="140">+AD127/AD130*$A$134</f>
        <v>32.972830977734958</v>
      </c>
      <c r="AE137" s="218">
        <f t="shared" si="140"/>
        <v>30.189764114478042</v>
      </c>
      <c r="AF137" s="218">
        <f t="shared" si="140"/>
        <v>30.71363095622052</v>
      </c>
      <c r="AG137" s="218">
        <f t="shared" si="140"/>
        <v>33.464125119687353</v>
      </c>
      <c r="AH137" s="218">
        <v>31.037608648699887</v>
      </c>
      <c r="AI137" s="218">
        <v>31.958161770589196</v>
      </c>
      <c r="AJ137" s="218">
        <f t="shared" si="140"/>
        <v>32.288904993676063</v>
      </c>
      <c r="AK137" s="708">
        <f t="shared" si="140"/>
        <v>31.489159259169341</v>
      </c>
      <c r="AL137" s="708">
        <v>31.473967827913839</v>
      </c>
      <c r="AM137" s="708">
        <v>32.474099182187182</v>
      </c>
      <c r="AN137" s="708">
        <f t="shared" ref="AN137" si="141">+AN127/AN130*$A$134</f>
        <v>32.47415284473707</v>
      </c>
    </row>
    <row r="138" spans="1:40" x14ac:dyDescent="0.25">
      <c r="O138" s="290"/>
      <c r="P138" s="290"/>
      <c r="Q138" s="290"/>
      <c r="R138" s="290"/>
      <c r="T138" s="290"/>
      <c r="U138" s="308"/>
      <c r="V138" s="308"/>
      <c r="W138" s="308"/>
      <c r="X138" s="308"/>
      <c r="Y138" s="308"/>
      <c r="Z138" s="308"/>
      <c r="AA138" s="308"/>
      <c r="AB138" s="308"/>
      <c r="AC138" s="308"/>
      <c r="AD138" s="308"/>
      <c r="AE138" s="308"/>
      <c r="AF138" s="308"/>
      <c r="AG138" s="308"/>
      <c r="AH138" s="308"/>
      <c r="AI138" s="308"/>
      <c r="AJ138" s="665"/>
      <c r="AK138" s="702"/>
      <c r="AL138" s="702"/>
      <c r="AM138" s="702"/>
      <c r="AN138" s="702"/>
    </row>
    <row r="139" spans="1:40" s="243" customFormat="1" x14ac:dyDescent="0.25">
      <c r="B139" s="480" t="s">
        <v>344</v>
      </c>
      <c r="C139" s="481">
        <f t="shared" ref="C139:N139" si="142">+C110</f>
        <v>2005</v>
      </c>
      <c r="D139" s="481">
        <f t="shared" si="142"/>
        <v>2006</v>
      </c>
      <c r="E139" s="481">
        <f t="shared" si="142"/>
        <v>2007</v>
      </c>
      <c r="F139" s="481">
        <f t="shared" si="142"/>
        <v>2008</v>
      </c>
      <c r="G139" s="481">
        <f t="shared" si="142"/>
        <v>2009</v>
      </c>
      <c r="H139" s="481">
        <f t="shared" si="142"/>
        <v>2010</v>
      </c>
      <c r="I139" s="481">
        <f t="shared" si="142"/>
        <v>2011</v>
      </c>
      <c r="J139" s="481">
        <f t="shared" si="142"/>
        <v>2012</v>
      </c>
      <c r="K139" s="481">
        <f t="shared" si="142"/>
        <v>2013</v>
      </c>
      <c r="L139" s="481">
        <f t="shared" si="142"/>
        <v>2014</v>
      </c>
      <c r="M139" s="481">
        <f t="shared" si="142"/>
        <v>2015</v>
      </c>
      <c r="N139" s="481">
        <f t="shared" si="142"/>
        <v>2016</v>
      </c>
      <c r="O139" s="482" t="s">
        <v>398</v>
      </c>
      <c r="P139" s="482" t="s">
        <v>399</v>
      </c>
      <c r="Q139" s="482" t="s">
        <v>380</v>
      </c>
      <c r="R139" s="482" t="s">
        <v>381</v>
      </c>
      <c r="S139" s="482" t="s">
        <v>389</v>
      </c>
      <c r="T139" s="482" t="s">
        <v>390</v>
      </c>
      <c r="U139" s="482" t="s">
        <v>392</v>
      </c>
      <c r="V139" s="482" t="s">
        <v>397</v>
      </c>
      <c r="W139" s="482" t="s">
        <v>405</v>
      </c>
      <c r="X139" s="482" t="s">
        <v>408</v>
      </c>
      <c r="Y139" s="482" t="s">
        <v>636</v>
      </c>
      <c r="Z139" s="482" t="s">
        <v>644</v>
      </c>
      <c r="AA139" s="482" t="s">
        <v>657</v>
      </c>
      <c r="AB139" s="482" t="s">
        <v>657</v>
      </c>
      <c r="AC139" s="482" t="s">
        <v>657</v>
      </c>
      <c r="AD139" s="482" t="s">
        <v>657</v>
      </c>
      <c r="AE139" s="482" t="str">
        <f>+AE124</f>
        <v>2021Q1</v>
      </c>
      <c r="AF139" s="482" t="str">
        <f>+AF124</f>
        <v>2021Q2</v>
      </c>
      <c r="AG139" s="482" t="str">
        <f>+AG124</f>
        <v>2021Q3</v>
      </c>
      <c r="AH139" s="482" t="s">
        <v>712</v>
      </c>
      <c r="AI139" s="482" t="s">
        <v>734</v>
      </c>
      <c r="AJ139" s="668" t="str">
        <f>+AJ124</f>
        <v>2022Q2</v>
      </c>
      <c r="AK139" s="668" t="str">
        <f>+AK124</f>
        <v>2022Q3</v>
      </c>
      <c r="AL139" s="668" t="s">
        <v>767</v>
      </c>
      <c r="AM139" s="668" t="s">
        <v>768</v>
      </c>
      <c r="AN139" s="668" t="str">
        <f>+AN124</f>
        <v>2023Q2</v>
      </c>
    </row>
    <row r="140" spans="1:40" s="243" customFormat="1" x14ac:dyDescent="0.25">
      <c r="B140" s="474" t="s">
        <v>342</v>
      </c>
      <c r="C140" s="261">
        <f t="shared" ref="C140:U140" si="143">+C114</f>
        <v>2.7271169245126532</v>
      </c>
      <c r="D140" s="261">
        <f t="shared" si="143"/>
        <v>2.8522140311416737</v>
      </c>
      <c r="E140" s="261">
        <f t="shared" si="143"/>
        <v>3.4276607216351689</v>
      </c>
      <c r="F140" s="261">
        <f t="shared" si="143"/>
        <v>3.7028743562190152</v>
      </c>
      <c r="G140" s="261">
        <f t="shared" si="143"/>
        <v>4.4034181533415309</v>
      </c>
      <c r="H140" s="261">
        <f t="shared" si="143"/>
        <v>5.2040396357672645</v>
      </c>
      <c r="I140" s="261">
        <f t="shared" si="143"/>
        <v>5.7169377729462498</v>
      </c>
      <c r="J140" s="261">
        <f t="shared" si="143"/>
        <v>6.392462148742962</v>
      </c>
      <c r="K140" s="261">
        <f t="shared" si="143"/>
        <v>6.5050495447090801</v>
      </c>
      <c r="L140" s="261">
        <f t="shared" si="143"/>
        <v>7.1555544991799893</v>
      </c>
      <c r="M140" s="261">
        <f t="shared" si="143"/>
        <v>7.6809623470218762</v>
      </c>
      <c r="N140" s="261">
        <f t="shared" si="143"/>
        <v>8.2438993268524694</v>
      </c>
      <c r="O140" s="261">
        <f t="shared" si="143"/>
        <v>8.0812730882347417</v>
      </c>
      <c r="P140" s="261">
        <f t="shared" si="143"/>
        <v>8.0312342455831338</v>
      </c>
      <c r="Q140" s="261">
        <f t="shared" si="143"/>
        <v>8.0812730882347417</v>
      </c>
      <c r="R140" s="261">
        <f t="shared" si="143"/>
        <v>8.2438993268524694</v>
      </c>
      <c r="S140" s="261">
        <f t="shared" si="143"/>
        <v>8.2564090375153718</v>
      </c>
      <c r="T140" s="261">
        <f t="shared" si="143"/>
        <v>8.2564090375153718</v>
      </c>
      <c r="U140" s="261">
        <f t="shared" si="143"/>
        <v>8.6942489107169436</v>
      </c>
      <c r="V140" s="261">
        <f t="shared" ref="V140:AA140" si="144">+V114</f>
        <v>8.6942489107169436</v>
      </c>
      <c r="W140" s="261">
        <f t="shared" si="144"/>
        <v>8.2564090375153718</v>
      </c>
      <c r="X140" s="261">
        <f t="shared" si="144"/>
        <v>8.5441323827621201</v>
      </c>
      <c r="Y140" s="261">
        <f t="shared" si="144"/>
        <v>8.4940935401105104</v>
      </c>
      <c r="Z140" s="261">
        <f t="shared" si="144"/>
        <v>8.4940935401105104</v>
      </c>
      <c r="AA140" s="261">
        <f t="shared" si="144"/>
        <v>8.4940935401105104</v>
      </c>
      <c r="AB140" s="261">
        <f t="shared" ref="AB140:AG140" si="145">+AB114</f>
        <v>8.4440546974589026</v>
      </c>
      <c r="AC140" s="261">
        <f t="shared" si="145"/>
        <v>8.5566420934250207</v>
      </c>
      <c r="AD140" s="261">
        <f t="shared" si="145"/>
        <v>8.5566420934250207</v>
      </c>
      <c r="AE140" s="261">
        <f t="shared" si="145"/>
        <v>8.4190352761330978</v>
      </c>
      <c r="AF140" s="261">
        <f t="shared" si="145"/>
        <v>8.4315449867960002</v>
      </c>
      <c r="AG140" s="261">
        <f t="shared" si="145"/>
        <v>9.4698509718168733</v>
      </c>
      <c r="AH140" s="261">
        <v>9.4323218398281661</v>
      </c>
      <c r="AI140" s="261">
        <v>9.2822053118733407</v>
      </c>
      <c r="AJ140" s="669">
        <f>+AJ114</f>
        <v>9.2822053118733407</v>
      </c>
      <c r="AK140" s="661">
        <f>+AK114</f>
        <v>9.2071470478959281</v>
      </c>
      <c r="AL140" s="661">
        <v>9.3072247331991456</v>
      </c>
      <c r="AM140" s="661">
        <v>9.2071470478959281</v>
      </c>
      <c r="AN140" s="661" t="e">
        <f>+AN114</f>
        <v>#REF!</v>
      </c>
    </row>
    <row r="141" spans="1:40" s="243" customFormat="1" x14ac:dyDescent="0.25">
      <c r="B141" s="474" t="s">
        <v>343</v>
      </c>
      <c r="C141" s="261">
        <f>+C117</f>
        <v>0</v>
      </c>
      <c r="D141" s="261">
        <f t="shared" ref="D141:P141" si="146">+D117</f>
        <v>0</v>
      </c>
      <c r="E141" s="261">
        <f t="shared" si="146"/>
        <v>0</v>
      </c>
      <c r="F141" s="261">
        <f t="shared" si="146"/>
        <v>0</v>
      </c>
      <c r="G141" s="261">
        <f t="shared" si="146"/>
        <v>0</v>
      </c>
      <c r="H141" s="261">
        <f t="shared" si="146"/>
        <v>0</v>
      </c>
      <c r="I141" s="261">
        <f t="shared" si="146"/>
        <v>35.527578282641898</v>
      </c>
      <c r="J141" s="261">
        <f t="shared" si="146"/>
        <v>37.891913597930397</v>
      </c>
      <c r="K141" s="261">
        <f t="shared" si="146"/>
        <v>58.470387638404304</v>
      </c>
      <c r="L141" s="261">
        <f t="shared" si="146"/>
        <v>116.45289656095544</v>
      </c>
      <c r="M141" s="261">
        <f t="shared" si="146"/>
        <v>223.3608838861166</v>
      </c>
      <c r="N141" s="261">
        <f t="shared" si="146"/>
        <v>322.17508841238009</v>
      </c>
      <c r="O141" s="261">
        <f t="shared" si="146"/>
        <v>330.34392947525521</v>
      </c>
      <c r="P141" s="261">
        <f t="shared" si="146"/>
        <v>367.22255650949046</v>
      </c>
      <c r="Q141" s="261">
        <f t="shared" ref="Q141:W141" si="147">+Q117</f>
        <v>370.36249388587891</v>
      </c>
      <c r="R141" s="261">
        <f t="shared" si="147"/>
        <v>367.22255650949046</v>
      </c>
      <c r="S141" s="261">
        <f t="shared" si="147"/>
        <v>432.0228577433233</v>
      </c>
      <c r="T141" s="261">
        <f t="shared" si="147"/>
        <v>453.33940471290845</v>
      </c>
      <c r="U141" s="261">
        <f t="shared" si="147"/>
        <v>604.26906386082192</v>
      </c>
      <c r="V141" s="261">
        <f t="shared" si="147"/>
        <v>539.48127233765206</v>
      </c>
      <c r="W141" s="261">
        <f t="shared" si="147"/>
        <v>599.19012133168371</v>
      </c>
      <c r="X141" s="261">
        <f t="shared" ref="X141:AC141" si="148">+X117</f>
        <v>603.54350064237371</v>
      </c>
      <c r="Y141" s="261">
        <f t="shared" si="148"/>
        <v>669.29453988658702</v>
      </c>
      <c r="Z141" s="261">
        <f t="shared" si="148"/>
        <v>702.37021487930008</v>
      </c>
      <c r="AA141" s="261">
        <f t="shared" si="148"/>
        <v>753.42234409460343</v>
      </c>
      <c r="AB141" s="261">
        <f t="shared" si="148"/>
        <v>786.01014037146342</v>
      </c>
      <c r="AC141" s="261">
        <f t="shared" si="148"/>
        <v>823.1764907509455</v>
      </c>
      <c r="AD141" s="261">
        <f t="shared" ref="AD141:AK141" si="149">+AD117</f>
        <v>870.02535718351373</v>
      </c>
      <c r="AE141" s="261">
        <f t="shared" si="149"/>
        <v>911.77026166561802</v>
      </c>
      <c r="AF141" s="261">
        <f t="shared" si="149"/>
        <v>1004.9926255255642</v>
      </c>
      <c r="AG141" s="261">
        <f t="shared" si="149"/>
        <v>1124.222677853684</v>
      </c>
      <c r="AH141" s="261">
        <v>1184.632070644838</v>
      </c>
      <c r="AI141" s="261">
        <v>1310.604857020262</v>
      </c>
      <c r="AJ141" s="669">
        <f t="shared" si="149"/>
        <v>1493.2466326986323</v>
      </c>
      <c r="AK141" s="661">
        <f t="shared" si="149"/>
        <v>1999.8148562821891</v>
      </c>
      <c r="AL141" s="661">
        <v>1845.4200072806516</v>
      </c>
      <c r="AM141" s="661">
        <v>1999.8148562821891</v>
      </c>
      <c r="AN141" s="661" t="e">
        <f t="shared" ref="AN141" si="150">+AN117</f>
        <v>#REF!</v>
      </c>
    </row>
    <row r="142" spans="1:40" s="243" customFormat="1" x14ac:dyDescent="0.25">
      <c r="B142" s="474" t="s">
        <v>345</v>
      </c>
      <c r="C142" s="261">
        <f>+C119</f>
        <v>3.4651898536238752</v>
      </c>
      <c r="D142" s="261">
        <f t="shared" ref="D142:N142" si="151">+D119</f>
        <v>3.7028743562190152</v>
      </c>
      <c r="E142" s="261">
        <f t="shared" si="151"/>
        <v>5.3916852957107952</v>
      </c>
      <c r="F142" s="261">
        <f t="shared" si="151"/>
        <v>6.4299912807316675</v>
      </c>
      <c r="G142" s="261">
        <f t="shared" si="151"/>
        <v>7.3557098697864225</v>
      </c>
      <c r="H142" s="261">
        <f t="shared" si="151"/>
        <v>9.1696179159072226</v>
      </c>
      <c r="I142" s="261">
        <f t="shared" si="151"/>
        <v>10.670783195455472</v>
      </c>
      <c r="J142" s="261">
        <f t="shared" si="151"/>
        <v>10.983525962028024</v>
      </c>
      <c r="K142" s="261">
        <f t="shared" si="151"/>
        <v>13.485468094608439</v>
      </c>
      <c r="L142" s="261">
        <f t="shared" si="151"/>
        <v>16.275133572435603</v>
      </c>
      <c r="M142" s="261">
        <f t="shared" si="151"/>
        <v>19.715304004733675</v>
      </c>
      <c r="N142" s="261">
        <f t="shared" si="151"/>
        <v>20.991294492349684</v>
      </c>
      <c r="O142" s="261">
        <f t="shared" ref="O142:W143" si="152">+O119</f>
        <v>21.253998416270633</v>
      </c>
      <c r="P142" s="261">
        <f t="shared" si="152"/>
        <v>21.279017837596435</v>
      </c>
      <c r="Q142" s="261">
        <f t="shared" si="152"/>
        <v>20.053066192632031</v>
      </c>
      <c r="R142" s="261">
        <f t="shared" si="152"/>
        <v>21.816935396101226</v>
      </c>
      <c r="S142" s="261">
        <f t="shared" si="152"/>
        <v>21.354076101573849</v>
      </c>
      <c r="T142" s="261">
        <f t="shared" si="152"/>
        <v>21.216469284281924</v>
      </c>
      <c r="U142" s="261">
        <f t="shared" si="152"/>
        <v>22.980338487751116</v>
      </c>
      <c r="V142" s="261">
        <f t="shared" si="152"/>
        <v>25.557338884308944</v>
      </c>
      <c r="W142" s="261">
        <f t="shared" si="152"/>
        <v>22.042110188033462</v>
      </c>
      <c r="X142" s="261">
        <f t="shared" ref="X142:Z143" si="153">+X119</f>
        <v>22.279794690628599</v>
      </c>
      <c r="Y142" s="261">
        <f t="shared" si="153"/>
        <v>22.192226715988284</v>
      </c>
      <c r="Z142" s="261">
        <f t="shared" si="153"/>
        <v>21.954542213393147</v>
      </c>
      <c r="AA142" s="261">
        <f t="shared" ref="AA142:AC143" si="154">+AA119</f>
        <v>21.942032502730246</v>
      </c>
      <c r="AB142" s="261">
        <f t="shared" si="154"/>
        <v>21.454153786877065</v>
      </c>
      <c r="AC142" s="261">
        <f t="shared" si="154"/>
        <v>21.504192629528671</v>
      </c>
      <c r="AD142" s="261">
        <f t="shared" ref="AD142:AF143" si="155">+AD119</f>
        <v>21.391605233562551</v>
      </c>
      <c r="AE142" s="261">
        <f t="shared" si="155"/>
        <v>21.166430441630315</v>
      </c>
      <c r="AF142" s="261">
        <f t="shared" si="155"/>
        <v>21.103881888315804</v>
      </c>
      <c r="AG142" s="261">
        <f t="shared" ref="AG142:AK143" si="156">+AG119</f>
        <v>20.703571147102938</v>
      </c>
      <c r="AH142" s="261">
        <v>20.478396355170702</v>
      </c>
      <c r="AI142" s="261">
        <v>20.478396355170702</v>
      </c>
      <c r="AJ142" s="669">
        <f t="shared" si="156"/>
        <v>20.053066192632031</v>
      </c>
      <c r="AK142" s="661">
        <f t="shared" si="156"/>
        <v>19.152367024903082</v>
      </c>
      <c r="AL142" s="661">
        <v>19.590206898104654</v>
      </c>
      <c r="AM142" s="661">
        <v>19.152367024903082</v>
      </c>
      <c r="AN142" s="661" t="e">
        <f t="shared" ref="AN142" si="157">+AN119</f>
        <v>#REF!</v>
      </c>
    </row>
    <row r="143" spans="1:40" s="243" customFormat="1" x14ac:dyDescent="0.25">
      <c r="B143" s="474" t="s">
        <v>347</v>
      </c>
      <c r="C143" s="261">
        <f>+C120</f>
        <v>30.861456205379426</v>
      </c>
      <c r="D143" s="261">
        <f t="shared" ref="D143:N143" si="158">+D120</f>
        <v>38.229675785828746</v>
      </c>
      <c r="E143" s="261">
        <f t="shared" si="158"/>
        <v>45.597895366278074</v>
      </c>
      <c r="F143" s="261">
        <f t="shared" si="158"/>
        <v>51.327342849887224</v>
      </c>
      <c r="G143" s="261">
        <f t="shared" si="158"/>
        <v>58.332780821112387</v>
      </c>
      <c r="H143" s="261">
        <f t="shared" si="158"/>
        <v>59.183441146189729</v>
      </c>
      <c r="I143" s="261">
        <f t="shared" si="158"/>
        <v>80.174735638539417</v>
      </c>
      <c r="J143" s="261">
        <f t="shared" si="158"/>
        <v>89.081649630525703</v>
      </c>
      <c r="K143" s="261">
        <f t="shared" si="158"/>
        <v>146.77643520783008</v>
      </c>
      <c r="L143" s="261">
        <f t="shared" si="158"/>
        <v>183.74263021670572</v>
      </c>
      <c r="M143" s="261">
        <f t="shared" si="158"/>
        <v>256.22389379756032</v>
      </c>
      <c r="N143" s="261">
        <f t="shared" si="158"/>
        <v>320.26110268095613</v>
      </c>
      <c r="O143" s="261">
        <f t="shared" si="152"/>
        <v>319.37291322389007</v>
      </c>
      <c r="P143" s="261">
        <f t="shared" si="152"/>
        <v>321.36195721929147</v>
      </c>
      <c r="Q143" s="261">
        <f t="shared" si="152"/>
        <v>326.46591916975552</v>
      </c>
      <c r="R143" s="261">
        <f t="shared" si="152"/>
        <v>389.91517165199491</v>
      </c>
      <c r="S143" s="261">
        <f t="shared" si="152"/>
        <v>373.3398050236496</v>
      </c>
      <c r="T143" s="261">
        <f t="shared" si="152"/>
        <v>379.26940787786515</v>
      </c>
      <c r="U143" s="261">
        <f t="shared" si="152"/>
        <v>393.63055571887679</v>
      </c>
      <c r="V143" s="261">
        <f t="shared" si="152"/>
        <v>402.88774160942432</v>
      </c>
      <c r="W143" s="261">
        <f t="shared" si="152"/>
        <v>410.6812913524123</v>
      </c>
      <c r="X143" s="261">
        <f t="shared" si="153"/>
        <v>418.41229254208577</v>
      </c>
      <c r="Y143" s="261">
        <f t="shared" si="153"/>
        <v>443.35665560391249</v>
      </c>
      <c r="Z143" s="261">
        <f t="shared" si="153"/>
        <v>459.11889103916911</v>
      </c>
      <c r="AA143" s="261">
        <f t="shared" si="154"/>
        <v>454.08998735268256</v>
      </c>
      <c r="AB143" s="261">
        <f t="shared" si="154"/>
        <v>452.3261181492133</v>
      </c>
      <c r="AC143" s="261">
        <f t="shared" si="154"/>
        <v>431.20972655023462</v>
      </c>
      <c r="AD143" s="261">
        <f t="shared" si="155"/>
        <v>457.10482762244197</v>
      </c>
      <c r="AE143" s="261">
        <f t="shared" si="155"/>
        <v>445.84608802583006</v>
      </c>
      <c r="AF143" s="261">
        <f t="shared" si="155"/>
        <v>447.47235041200736</v>
      </c>
      <c r="AG143" s="261">
        <f t="shared" si="156"/>
        <v>451.06263737226021</v>
      </c>
      <c r="AH143" s="261">
        <f t="shared" si="156"/>
        <v>462.32137696887207</v>
      </c>
      <c r="AI143" s="261">
        <f t="shared" si="156"/>
        <v>451.13769563623765</v>
      </c>
      <c r="AJ143" s="669">
        <f t="shared" si="156"/>
        <v>442.34336904021745</v>
      </c>
      <c r="AK143" s="661">
        <f t="shared" si="156"/>
        <v>487.47840511196813</v>
      </c>
      <c r="AL143" s="661">
        <v>488.62929849295517</v>
      </c>
      <c r="AM143" s="661">
        <v>487.47840511196813</v>
      </c>
      <c r="AN143" s="661" t="e">
        <f t="shared" ref="AN143" si="159">+AN120</f>
        <v>#REF!</v>
      </c>
    </row>
    <row r="144" spans="1:40" s="243" customFormat="1" x14ac:dyDescent="0.25">
      <c r="B144" s="480" t="s">
        <v>346</v>
      </c>
      <c r="C144" s="481">
        <f t="shared" ref="C144:N144" si="160">+C85</f>
        <v>2005</v>
      </c>
      <c r="D144" s="481">
        <f t="shared" si="160"/>
        <v>2006</v>
      </c>
      <c r="E144" s="481">
        <f t="shared" si="160"/>
        <v>2007</v>
      </c>
      <c r="F144" s="481">
        <f t="shared" si="160"/>
        <v>2008</v>
      </c>
      <c r="G144" s="481">
        <f t="shared" si="160"/>
        <v>2009</v>
      </c>
      <c r="H144" s="481">
        <f t="shared" si="160"/>
        <v>2010</v>
      </c>
      <c r="I144" s="481">
        <f t="shared" si="160"/>
        <v>2011</v>
      </c>
      <c r="J144" s="481">
        <f t="shared" si="160"/>
        <v>2012</v>
      </c>
      <c r="K144" s="481">
        <f t="shared" si="160"/>
        <v>2013</v>
      </c>
      <c r="L144" s="481">
        <f t="shared" si="160"/>
        <v>2014</v>
      </c>
      <c r="M144" s="481">
        <f t="shared" si="160"/>
        <v>2015</v>
      </c>
      <c r="N144" s="481">
        <f t="shared" si="160"/>
        <v>2016</v>
      </c>
      <c r="O144" s="482" t="s">
        <v>398</v>
      </c>
      <c r="P144" s="482" t="s">
        <v>399</v>
      </c>
      <c r="Q144" s="482" t="s">
        <v>380</v>
      </c>
      <c r="R144" s="482" t="s">
        <v>381</v>
      </c>
      <c r="S144" s="482" t="s">
        <v>389</v>
      </c>
      <c r="T144" s="482" t="s">
        <v>390</v>
      </c>
      <c r="U144" s="482" t="s">
        <v>392</v>
      </c>
      <c r="V144" s="482" t="s">
        <v>397</v>
      </c>
      <c r="W144" s="482" t="s">
        <v>405</v>
      </c>
      <c r="X144" s="482" t="s">
        <v>408</v>
      </c>
      <c r="Y144" s="482" t="s">
        <v>636</v>
      </c>
      <c r="Z144" s="482" t="s">
        <v>644</v>
      </c>
      <c r="AA144" s="482" t="s">
        <v>657</v>
      </c>
      <c r="AB144" s="482" t="s">
        <v>657</v>
      </c>
      <c r="AC144" s="482" t="s">
        <v>657</v>
      </c>
      <c r="AD144" s="482" t="s">
        <v>657</v>
      </c>
      <c r="AE144" s="482" t="str">
        <f>+AE139</f>
        <v>2021Q1</v>
      </c>
      <c r="AF144" s="482" t="str">
        <f>+AF139</f>
        <v>2021Q2</v>
      </c>
      <c r="AG144" s="482" t="str">
        <f>+AG139</f>
        <v>2021Q3</v>
      </c>
      <c r="AH144" s="482" t="s">
        <v>712</v>
      </c>
      <c r="AI144" s="482" t="s">
        <v>734</v>
      </c>
      <c r="AJ144" s="668" t="str">
        <f>+AJ139</f>
        <v>2022Q2</v>
      </c>
      <c r="AK144" s="668" t="str">
        <f>+AK139</f>
        <v>2022Q3</v>
      </c>
      <c r="AL144" s="668" t="s">
        <v>767</v>
      </c>
      <c r="AM144" s="668" t="s">
        <v>768</v>
      </c>
      <c r="AN144" s="668" t="str">
        <f>+AN139</f>
        <v>2023Q2</v>
      </c>
    </row>
    <row r="145" spans="1:40" s="243" customFormat="1" x14ac:dyDescent="0.25">
      <c r="B145" s="474" t="s">
        <v>194</v>
      </c>
      <c r="C145" s="261">
        <f t="shared" ref="C145:Z145" si="161">+C89</f>
        <v>2.058250762539632</v>
      </c>
      <c r="D145" s="261">
        <f t="shared" si="161"/>
        <v>2.0892620726348259</v>
      </c>
      <c r="E145" s="261">
        <f t="shared" si="161"/>
        <v>2.4389440618413034</v>
      </c>
      <c r="F145" s="261">
        <f t="shared" si="161"/>
        <v>2.5614851629497415</v>
      </c>
      <c r="G145" s="261">
        <f t="shared" si="161"/>
        <v>2.959538567591574</v>
      </c>
      <c r="H145" s="261">
        <f t="shared" si="161"/>
        <v>3.3969724555895193</v>
      </c>
      <c r="I145" s="261">
        <f t="shared" si="161"/>
        <v>3.629460280090838</v>
      </c>
      <c r="J145" s="261">
        <f t="shared" si="161"/>
        <v>3.9353566457699563</v>
      </c>
      <c r="K145" s="261">
        <f t="shared" si="161"/>
        <v>3.88939517511553</v>
      </c>
      <c r="L145" s="261">
        <f t="shared" si="161"/>
        <v>4.1548968801082715</v>
      </c>
      <c r="M145" s="261">
        <f t="shared" si="161"/>
        <v>4.3305120118105895</v>
      </c>
      <c r="N145" s="261">
        <f t="shared" si="161"/>
        <v>4.5116078398188897</v>
      </c>
      <c r="O145" s="261">
        <f t="shared" si="161"/>
        <v>4.2912576188090474</v>
      </c>
      <c r="P145" s="261">
        <f t="shared" si="161"/>
        <v>4.2646863642034178</v>
      </c>
      <c r="Q145" s="261">
        <f t="shared" si="161"/>
        <v>4.2912576188090474</v>
      </c>
      <c r="R145" s="261">
        <f t="shared" si="161"/>
        <v>4.3776141962773405</v>
      </c>
      <c r="S145" s="261">
        <f t="shared" si="161"/>
        <v>4.241695130476149</v>
      </c>
      <c r="T145" s="261">
        <f t="shared" si="161"/>
        <v>4.241695130476149</v>
      </c>
      <c r="U145" s="261">
        <f t="shared" si="161"/>
        <v>4.46663350860746</v>
      </c>
      <c r="V145" s="261">
        <f t="shared" si="161"/>
        <v>4.46663350860746</v>
      </c>
      <c r="W145" s="261">
        <f t="shared" si="161"/>
        <v>4.1218066303131646</v>
      </c>
      <c r="X145" s="261">
        <f t="shared" si="161"/>
        <v>4.2654453462180175</v>
      </c>
      <c r="Y145" s="261">
        <f t="shared" si="161"/>
        <v>4.2404646999736952</v>
      </c>
      <c r="Z145" s="261">
        <f t="shared" si="161"/>
        <v>4.2404646999736952</v>
      </c>
      <c r="AA145" s="261">
        <f t="shared" ref="AA145:AF145" si="162">+AA89</f>
        <v>4.1093312078589301</v>
      </c>
      <c r="AB145" s="261">
        <f t="shared" si="162"/>
        <v>4.0851230711410569</v>
      </c>
      <c r="AC145" s="261">
        <f t="shared" si="162"/>
        <v>4.139591378756271</v>
      </c>
      <c r="AD145" s="261">
        <f t="shared" si="162"/>
        <v>4.139591378756271</v>
      </c>
      <c r="AE145" s="261">
        <f t="shared" si="162"/>
        <v>3.9477155866252569</v>
      </c>
      <c r="AF145" s="261">
        <f t="shared" si="162"/>
        <v>3.9535814344508515</v>
      </c>
      <c r="AG145" s="261">
        <f>+AG89</f>
        <v>4.440446803975215</v>
      </c>
      <c r="AH145" s="261">
        <v>4.4228492604984311</v>
      </c>
      <c r="AI145" s="261">
        <v>4.263302970418998</v>
      </c>
      <c r="AJ145" s="669">
        <f>+AJ89</f>
        <v>4.263302970418998</v>
      </c>
      <c r="AK145" s="661">
        <f>+AK89</f>
        <v>4.2288288224102182</v>
      </c>
      <c r="AL145" s="661">
        <v>4.2747943530885903</v>
      </c>
      <c r="AM145" s="661">
        <v>4.0821272985884764</v>
      </c>
      <c r="AN145" s="661" t="e">
        <f>+AN89</f>
        <v>#REF!</v>
      </c>
    </row>
    <row r="146" spans="1:40" s="243" customFormat="1" x14ac:dyDescent="0.25">
      <c r="B146" s="474" t="s">
        <v>371</v>
      </c>
      <c r="C146" s="261">
        <f t="shared" ref="C146:Z146" si="163">+C93</f>
        <v>0</v>
      </c>
      <c r="D146" s="261">
        <f t="shared" si="163"/>
        <v>0</v>
      </c>
      <c r="E146" s="261">
        <f t="shared" si="163"/>
        <v>0</v>
      </c>
      <c r="F146" s="261">
        <f t="shared" si="163"/>
        <v>0</v>
      </c>
      <c r="G146" s="261">
        <f t="shared" si="163"/>
        <v>0</v>
      </c>
      <c r="H146" s="261">
        <f t="shared" si="163"/>
        <v>0</v>
      </c>
      <c r="I146" s="261">
        <f t="shared" si="163"/>
        <v>22.555070449579826</v>
      </c>
      <c r="J146" s="261">
        <f t="shared" si="163"/>
        <v>23.327192328839917</v>
      </c>
      <c r="K146" s="261">
        <f t="shared" si="163"/>
        <v>34.959678939403823</v>
      </c>
      <c r="L146" s="261">
        <f t="shared" si="163"/>
        <v>67.618767582041784</v>
      </c>
      <c r="M146" s="261">
        <f t="shared" si="163"/>
        <v>125.93044294931283</v>
      </c>
      <c r="N146" s="261">
        <f t="shared" si="163"/>
        <v>176.31555129999344</v>
      </c>
      <c r="O146" s="261">
        <f t="shared" si="163"/>
        <v>175.41678009270976</v>
      </c>
      <c r="P146" s="261">
        <f t="shared" si="163"/>
        <v>194.99979473705818</v>
      </c>
      <c r="Q146" s="261">
        <f t="shared" si="163"/>
        <v>196.66714096356137</v>
      </c>
      <c r="R146" s="261">
        <f t="shared" si="163"/>
        <v>194.99979473705818</v>
      </c>
      <c r="S146" s="261">
        <f t="shared" si="163"/>
        <v>221.94991110756635</v>
      </c>
      <c r="T146" s="261">
        <f t="shared" si="163"/>
        <v>232.90119671715934</v>
      </c>
      <c r="U146" s="261">
        <f t="shared" si="163"/>
        <v>310.44066906442407</v>
      </c>
      <c r="V146" s="261">
        <f t="shared" si="163"/>
        <v>277.15621591179382</v>
      </c>
      <c r="W146" s="261">
        <f t="shared" si="163"/>
        <v>299.13074845263634</v>
      </c>
      <c r="X146" s="261">
        <f t="shared" si="163"/>
        <v>301.30406467589233</v>
      </c>
      <c r="Y146" s="261">
        <f t="shared" si="163"/>
        <v>334.12863384093174</v>
      </c>
      <c r="Z146" s="261">
        <f t="shared" si="163"/>
        <v>350.64084100842871</v>
      </c>
      <c r="AA146" s="261">
        <f t="shared" ref="AA146:AB148" si="164">+AA93</f>
        <v>364.49586252683321</v>
      </c>
      <c r="AB146" s="261">
        <f t="shared" si="164"/>
        <v>380.26141156434795</v>
      </c>
      <c r="AC146" s="261">
        <f t="shared" ref="AC146:AD148" si="165">+AC93</f>
        <v>398.24200511154805</v>
      </c>
      <c r="AD146" s="261">
        <f t="shared" si="165"/>
        <v>420.90687311365662</v>
      </c>
      <c r="AE146" s="261">
        <f t="shared" ref="AE146:AF148" si="166">+AE93</f>
        <v>427.53231876847229</v>
      </c>
      <c r="AF146" s="261">
        <f t="shared" si="166"/>
        <v>471.24461676480428</v>
      </c>
      <c r="AG146" s="261">
        <f>+AG93</f>
        <v>527.15201239054772</v>
      </c>
      <c r="AH146" s="261">
        <v>555.47819154034471</v>
      </c>
      <c r="AI146" s="261">
        <v>601.95884407262417</v>
      </c>
      <c r="AJ146" s="669">
        <f t="shared" ref="AJ146:AK148" si="167">+AJ93</f>
        <v>685.84593756065294</v>
      </c>
      <c r="AK146" s="661">
        <f t="shared" si="167"/>
        <v>918.51196247190217</v>
      </c>
      <c r="AL146" s="661">
        <v>847.59864001784388</v>
      </c>
      <c r="AM146" s="661">
        <v>886.64803271691926</v>
      </c>
      <c r="AN146" s="661" t="e">
        <f t="shared" ref="AN146" si="168">+AN93</f>
        <v>#REF!</v>
      </c>
    </row>
    <row r="147" spans="1:40" s="243" customFormat="1" x14ac:dyDescent="0.25">
      <c r="B147" s="474" t="s">
        <v>348</v>
      </c>
      <c r="C147" s="261">
        <f t="shared" ref="C147:Z147" si="169">+C94</f>
        <v>2.6153002808416423</v>
      </c>
      <c r="D147" s="261">
        <f t="shared" si="169"/>
        <v>2.7123753223680196</v>
      </c>
      <c r="E147" s="261">
        <f t="shared" si="169"/>
        <v>3.8364412067649698</v>
      </c>
      <c r="F147" s="261">
        <f t="shared" si="169"/>
        <v>4.4479843707978626</v>
      </c>
      <c r="G147" s="261">
        <f t="shared" si="169"/>
        <v>4.9437746526813786</v>
      </c>
      <c r="H147" s="261">
        <f t="shared" si="169"/>
        <v>5.98553079314211</v>
      </c>
      <c r="I147" s="261">
        <f t="shared" si="169"/>
        <v>6.7744630610885892</v>
      </c>
      <c r="J147" s="261">
        <f t="shared" si="169"/>
        <v>6.7617282485049346</v>
      </c>
      <c r="K147" s="261">
        <f t="shared" si="169"/>
        <v>8.0630153822587332</v>
      </c>
      <c r="L147" s="261">
        <f t="shared" si="169"/>
        <v>9.4502112605259807</v>
      </c>
      <c r="M147" s="261">
        <f t="shared" si="169"/>
        <v>11.1154510270578</v>
      </c>
      <c r="N147" s="261">
        <f t="shared" si="169"/>
        <v>11.487826942664789</v>
      </c>
      <c r="O147" s="261">
        <f t="shared" si="169"/>
        <v>11.286140393740823</v>
      </c>
      <c r="P147" s="261">
        <f t="shared" si="169"/>
        <v>11.299426021043637</v>
      </c>
      <c r="Q147" s="261">
        <f t="shared" si="169"/>
        <v>10.648430283205732</v>
      </c>
      <c r="R147" s="261">
        <f t="shared" si="169"/>
        <v>11.585067008054144</v>
      </c>
      <c r="S147" s="261">
        <f t="shared" si="169"/>
        <v>10.970566042004222</v>
      </c>
      <c r="T147" s="261">
        <f t="shared" si="169"/>
        <v>10.899871123162953</v>
      </c>
      <c r="U147" s="261">
        <f t="shared" si="169"/>
        <v>11.806051446491947</v>
      </c>
      <c r="V147" s="261">
        <f t="shared" si="169"/>
        <v>13.129974472064806</v>
      </c>
      <c r="W147" s="261">
        <f t="shared" si="169"/>
        <v>11.003974670623935</v>
      </c>
      <c r="X147" s="261">
        <f t="shared" si="169"/>
        <v>11.122632740284464</v>
      </c>
      <c r="Y147" s="261">
        <f t="shared" si="169"/>
        <v>11.0789166093569</v>
      </c>
      <c r="Z147" s="261">
        <f t="shared" si="169"/>
        <v>10.960258539696371</v>
      </c>
      <c r="AA147" s="261">
        <f t="shared" si="164"/>
        <v>10.615267950787279</v>
      </c>
      <c r="AB147" s="261">
        <f t="shared" si="164"/>
        <v>10.379238617788017</v>
      </c>
      <c r="AC147" s="261">
        <f t="shared" si="165"/>
        <v>10.40344675450589</v>
      </c>
      <c r="AD147" s="261">
        <f t="shared" si="165"/>
        <v>10.348978446890676</v>
      </c>
      <c r="AE147" s="261">
        <f t="shared" si="166"/>
        <v>9.9250145209062932</v>
      </c>
      <c r="AF147" s="261">
        <f t="shared" si="166"/>
        <v>9.8956852817783183</v>
      </c>
      <c r="AG147" s="261">
        <f>+AG94</f>
        <v>9.7079781513592867</v>
      </c>
      <c r="AH147" s="261">
        <v>9.6023928904985816</v>
      </c>
      <c r="AI147" s="261">
        <v>9.4056967150618593</v>
      </c>
      <c r="AJ147" s="669">
        <f t="shared" si="167"/>
        <v>9.2103432096787774</v>
      </c>
      <c r="AK147" s="661">
        <f t="shared" si="167"/>
        <v>8.7966534335734305</v>
      </c>
      <c r="AL147" s="661">
        <v>8.9977526302913073</v>
      </c>
      <c r="AM147" s="661">
        <v>8.4914903452974961</v>
      </c>
      <c r="AN147" s="661" t="e">
        <f t="shared" ref="AN147" si="170">+AN94</f>
        <v>#REF!</v>
      </c>
    </row>
    <row r="148" spans="1:40" s="243" customFormat="1" x14ac:dyDescent="0.25">
      <c r="B148" s="474" t="s">
        <v>349</v>
      </c>
      <c r="C148" s="261">
        <f t="shared" ref="C148:Z148" si="171">+C95</f>
        <v>23.292223078831523</v>
      </c>
      <c r="D148" s="261">
        <f t="shared" si="171"/>
        <v>28.003442517421178</v>
      </c>
      <c r="E148" s="261">
        <f t="shared" si="171"/>
        <v>32.445077027049457</v>
      </c>
      <c r="F148" s="261">
        <f t="shared" si="171"/>
        <v>35.505991971563475</v>
      </c>
      <c r="G148" s="261">
        <f t="shared" si="171"/>
        <v>39.205478240566791</v>
      </c>
      <c r="H148" s="261">
        <f t="shared" si="171"/>
        <v>38.632395883158694</v>
      </c>
      <c r="I148" s="261">
        <f t="shared" si="171"/>
        <v>50.899805109632787</v>
      </c>
      <c r="J148" s="261">
        <f t="shared" si="171"/>
        <v>54.840850635083875</v>
      </c>
      <c r="K148" s="261">
        <f t="shared" si="171"/>
        <v>87.758218441597151</v>
      </c>
      <c r="L148" s="261">
        <f t="shared" si="171"/>
        <v>106.69077862767533</v>
      </c>
      <c r="M148" s="261">
        <f t="shared" si="171"/>
        <v>144.45854564479561</v>
      </c>
      <c r="N148" s="261">
        <f t="shared" si="171"/>
        <v>175.26809151320697</v>
      </c>
      <c r="O148" s="261">
        <f t="shared" si="171"/>
        <v>169.59103252042567</v>
      </c>
      <c r="P148" s="261">
        <f t="shared" si="171"/>
        <v>170.6472398909994</v>
      </c>
      <c r="Q148" s="261">
        <f t="shared" si="171"/>
        <v>173.35750786077352</v>
      </c>
      <c r="R148" s="261">
        <f t="shared" si="171"/>
        <v>207.04985870071084</v>
      </c>
      <c r="S148" s="261">
        <f t="shared" si="171"/>
        <v>191.80174162716693</v>
      </c>
      <c r="T148" s="261">
        <f t="shared" si="171"/>
        <v>194.84804994814527</v>
      </c>
      <c r="U148" s="261">
        <f t="shared" si="171"/>
        <v>202.22602875085227</v>
      </c>
      <c r="V148" s="261">
        <f t="shared" si="171"/>
        <v>206.98186874562856</v>
      </c>
      <c r="W148" s="261">
        <f t="shared" si="171"/>
        <v>205.0224088887135</v>
      </c>
      <c r="X148" s="261">
        <f t="shared" si="171"/>
        <v>208.88191873346128</v>
      </c>
      <c r="Y148" s="261">
        <f t="shared" si="171"/>
        <v>221.33477088625585</v>
      </c>
      <c r="Z148" s="261">
        <f t="shared" si="171"/>
        <v>229.20367445321736</v>
      </c>
      <c r="AA148" s="261">
        <f t="shared" si="164"/>
        <v>219.68278868051738</v>
      </c>
      <c r="AB148" s="261">
        <f t="shared" si="164"/>
        <v>218.82945186121233</v>
      </c>
      <c r="AC148" s="261">
        <f t="shared" si="165"/>
        <v>208.61361816626993</v>
      </c>
      <c r="AD148" s="261">
        <f t="shared" si="165"/>
        <v>221.14132891776919</v>
      </c>
      <c r="AE148" s="261">
        <f t="shared" si="166"/>
        <v>209.05881650419636</v>
      </c>
      <c r="AF148" s="261">
        <f t="shared" si="166"/>
        <v>209.82137672152368</v>
      </c>
      <c r="AG148" s="261">
        <f>+AG95</f>
        <v>211.50487504746937</v>
      </c>
      <c r="AH148" s="261">
        <v>216.78413809050465</v>
      </c>
      <c r="AI148" s="261">
        <v>207.20686660676591</v>
      </c>
      <c r="AJ148" s="669">
        <f t="shared" si="167"/>
        <v>203.16764559840396</v>
      </c>
      <c r="AK148" s="661">
        <f t="shared" si="167"/>
        <v>223.89809993434974</v>
      </c>
      <c r="AL148" s="661">
        <v>224.42670353715104</v>
      </c>
      <c r="AM148" s="661">
        <v>216.13089208070076</v>
      </c>
      <c r="AN148" s="661" t="e">
        <f t="shared" ref="AN148" si="172">+AN95</f>
        <v>#REF!</v>
      </c>
    </row>
    <row r="149" spans="1:40" s="243" customFormat="1" x14ac:dyDescent="0.25">
      <c r="B149" s="474" t="s">
        <v>350</v>
      </c>
      <c r="C149" s="475">
        <f t="shared" ref="C149:Z149" si="173">+C106</f>
        <v>6.4566382269142325E-2</v>
      </c>
      <c r="D149" s="475">
        <f t="shared" si="173"/>
        <v>9.17181468171617E-2</v>
      </c>
      <c r="E149" s="475">
        <f t="shared" si="173"/>
        <v>0.11015731189210151</v>
      </c>
      <c r="F149" s="475">
        <f t="shared" si="173"/>
        <v>0.12075671810089822</v>
      </c>
      <c r="G149" s="475">
        <f t="shared" si="173"/>
        <v>0.12547636379706203</v>
      </c>
      <c r="H149" s="475">
        <f t="shared" si="173"/>
        <v>0.14950704543585724</v>
      </c>
      <c r="I149" s="475">
        <f t="shared" si="173"/>
        <v>0.16791026893075126</v>
      </c>
      <c r="J149" s="475">
        <f t="shared" si="173"/>
        <v>0.168934541080976</v>
      </c>
      <c r="K149" s="475">
        <f t="shared" si="173"/>
        <v>0.23945816835815464</v>
      </c>
      <c r="L149" s="475">
        <f t="shared" si="173"/>
        <v>0.25144157488605995</v>
      </c>
      <c r="M149" s="475">
        <f t="shared" si="173"/>
        <v>0.31069357170051309</v>
      </c>
      <c r="N149" s="475">
        <f t="shared" si="173"/>
        <v>0.36026982290261922</v>
      </c>
      <c r="O149" s="475">
        <f t="shared" si="173"/>
        <v>0.35561950813684889</v>
      </c>
      <c r="P149" s="475">
        <f t="shared" si="173"/>
        <v>0.36157924126048185</v>
      </c>
      <c r="Q149" s="475">
        <f t="shared" si="173"/>
        <v>0.32390370657044687</v>
      </c>
      <c r="R149" s="475">
        <f t="shared" si="173"/>
        <v>0.32526829327915985</v>
      </c>
      <c r="S149" s="475">
        <f t="shared" si="173"/>
        <v>0.3215010176533567</v>
      </c>
      <c r="T149" s="475">
        <f t="shared" si="173"/>
        <v>0.32421081816065062</v>
      </c>
      <c r="U149" s="475">
        <f t="shared" si="173"/>
        <v>0.3331121439281709</v>
      </c>
      <c r="V149" s="475">
        <f t="shared" si="173"/>
        <v>0.32736483983069981</v>
      </c>
      <c r="W149" s="475">
        <f t="shared" si="173"/>
        <v>0.32031770885506455</v>
      </c>
      <c r="X149" s="475">
        <f t="shared" si="173"/>
        <v>0.32382093223275266</v>
      </c>
      <c r="Y149" s="475">
        <f t="shared" si="173"/>
        <v>0.31598575253822103</v>
      </c>
      <c r="Z149" s="475">
        <f t="shared" si="173"/>
        <v>0.30508994406583501</v>
      </c>
      <c r="AA149" s="475">
        <f t="shared" ref="AA149:AF149" si="174">+AA106</f>
        <v>0.30252460605796516</v>
      </c>
      <c r="AB149" s="475">
        <f t="shared" si="174"/>
        <v>0.30436006698391432</v>
      </c>
      <c r="AC149" s="475">
        <f t="shared" si="174"/>
        <v>0.30679861311584744</v>
      </c>
      <c r="AD149" s="475">
        <f t="shared" si="174"/>
        <v>0.30966691419486458</v>
      </c>
      <c r="AE149" s="475">
        <f t="shared" si="174"/>
        <v>0.30278820171524429</v>
      </c>
      <c r="AF149" s="475">
        <f t="shared" si="174"/>
        <v>0.30719310148139639</v>
      </c>
      <c r="AG149" s="475">
        <f>+AG106</f>
        <v>0.30958102947271776</v>
      </c>
      <c r="AH149" s="475">
        <v>0.31281252503983792</v>
      </c>
      <c r="AI149" s="475">
        <v>0.2980581401909615</v>
      </c>
      <c r="AJ149" s="670">
        <f>+AJ106</f>
        <v>0.31172897849766951</v>
      </c>
      <c r="AK149" s="709">
        <f>+AK106</f>
        <v>0.30913307515260846</v>
      </c>
      <c r="AL149" s="709">
        <v>0.3060210363549426</v>
      </c>
      <c r="AM149" s="709">
        <v>0.29840899643174373</v>
      </c>
      <c r="AN149" s="709" t="e">
        <f>+AN106</f>
        <v>#REF!</v>
      </c>
    </row>
    <row r="150" spans="1:40" s="243" customFormat="1" ht="15.75" thickBot="1" x14ac:dyDescent="0.3">
      <c r="B150" s="474" t="s">
        <v>351</v>
      </c>
      <c r="C150" s="476">
        <f t="shared" ref="C150:W150" si="175">+C108</f>
        <v>6.8999174622410009E-2</v>
      </c>
      <c r="D150" s="476">
        <f t="shared" si="175"/>
        <v>8.5662952178577959E-2</v>
      </c>
      <c r="E150" s="476">
        <f t="shared" si="175"/>
        <v>9.5427780997163064E-2</v>
      </c>
      <c r="F150" s="476">
        <f t="shared" si="175"/>
        <v>0.11179619301026329</v>
      </c>
      <c r="G150" s="476">
        <f t="shared" si="175"/>
        <v>0.12666421495850902</v>
      </c>
      <c r="H150" s="476">
        <f t="shared" si="175"/>
        <v>0.18255231986748011</v>
      </c>
      <c r="I150" s="476">
        <f t="shared" si="175"/>
        <v>0.20275817045240069</v>
      </c>
      <c r="J150" s="476">
        <f t="shared" si="175"/>
        <v>0.21483550902504395</v>
      </c>
      <c r="K150" s="476">
        <f t="shared" si="175"/>
        <v>0.2382799808043389</v>
      </c>
      <c r="L150" s="476">
        <f t="shared" si="175"/>
        <v>0.24800891821012855</v>
      </c>
      <c r="M150" s="476">
        <f t="shared" si="175"/>
        <v>0.21172105973130231</v>
      </c>
      <c r="N150" s="476">
        <f t="shared" si="175"/>
        <v>0.23657461206676414</v>
      </c>
      <c r="O150" s="476">
        <f t="shared" si="175"/>
        <v>0.22552006920217549</v>
      </c>
      <c r="P150" s="476">
        <f t="shared" si="175"/>
        <v>0.23422640648625581</v>
      </c>
      <c r="Q150" s="476">
        <f t="shared" si="175"/>
        <v>0.21391068949615719</v>
      </c>
      <c r="R150" s="476">
        <f t="shared" si="175"/>
        <v>0.21755314350563332</v>
      </c>
      <c r="S150" s="476">
        <f t="shared" si="175"/>
        <v>0.21662909017503226</v>
      </c>
      <c r="T150" s="476">
        <f t="shared" si="175"/>
        <v>0.21093570702020467</v>
      </c>
      <c r="U150" s="476">
        <f t="shared" si="175"/>
        <v>0.21557592868862147</v>
      </c>
      <c r="V150" s="476">
        <f t="shared" si="175"/>
        <v>0.21416376555071309</v>
      </c>
      <c r="W150" s="476">
        <f t="shared" si="175"/>
        <v>0.18422414734184692</v>
      </c>
      <c r="X150" s="476">
        <f t="shared" ref="X150:AC150" si="176">+X108</f>
        <v>0.18705507907748473</v>
      </c>
      <c r="Y150" s="476">
        <f t="shared" si="176"/>
        <v>0.181161520112293</v>
      </c>
      <c r="Z150" s="476">
        <f t="shared" si="176"/>
        <v>0.18271600327646156</v>
      </c>
      <c r="AA150" s="476">
        <f t="shared" si="176"/>
        <v>0.19198343088397066</v>
      </c>
      <c r="AB150" s="476">
        <f t="shared" si="176"/>
        <v>0.2022887582859913</v>
      </c>
      <c r="AC150" s="476">
        <f t="shared" si="176"/>
        <v>0.19207697945394916</v>
      </c>
      <c r="AD150" s="476">
        <f t="shared" ref="AD150:AK150" si="177">+AD108</f>
        <v>0.1933110382970204</v>
      </c>
      <c r="AE150" s="476">
        <f t="shared" si="177"/>
        <v>0.19280519742273416</v>
      </c>
      <c r="AF150" s="476">
        <f t="shared" si="177"/>
        <v>0.19110210716505099</v>
      </c>
      <c r="AG150" s="476">
        <f t="shared" si="177"/>
        <v>0.19415504632436004</v>
      </c>
      <c r="AH150" s="476">
        <v>0.19403074900893569</v>
      </c>
      <c r="AI150" s="476">
        <v>0.18879991238969854</v>
      </c>
      <c r="AJ150" s="671">
        <f t="shared" si="177"/>
        <v>0.18811014214495622</v>
      </c>
      <c r="AK150" s="710">
        <f t="shared" si="177"/>
        <v>0.2006131686878668</v>
      </c>
      <c r="AL150" s="710">
        <v>0.17521451251313896</v>
      </c>
      <c r="AM150" s="715">
        <v>0.19365373410653408</v>
      </c>
      <c r="AN150" s="715" t="e">
        <f t="shared" ref="AN150" si="178">+AN108</f>
        <v>#REF!</v>
      </c>
    </row>
    <row r="151" spans="1:40" s="243" customFormat="1" x14ac:dyDescent="0.25">
      <c r="A151" s="477">
        <v>10000</v>
      </c>
      <c r="B151" s="478"/>
      <c r="C151" s="479"/>
      <c r="D151" s="479"/>
      <c r="E151" s="479"/>
      <c r="F151" s="479"/>
      <c r="G151" s="479"/>
      <c r="H151" s="479"/>
      <c r="I151" s="479"/>
      <c r="J151" s="479"/>
      <c r="K151" s="479"/>
      <c r="L151" s="479"/>
      <c r="M151" s="479"/>
      <c r="N151" s="479"/>
      <c r="O151" s="479"/>
      <c r="P151" s="479"/>
      <c r="Q151" s="479"/>
      <c r="R151" s="479"/>
      <c r="S151" s="479"/>
      <c r="T151" s="479"/>
      <c r="U151" s="479"/>
      <c r="V151" s="479"/>
      <c r="W151" s="479"/>
      <c r="X151" s="479"/>
      <c r="Y151" s="479"/>
      <c r="Z151" s="479"/>
      <c r="AA151" s="479"/>
      <c r="AB151" s="479"/>
      <c r="AC151" s="479"/>
      <c r="AD151" s="479"/>
      <c r="AE151" s="479"/>
      <c r="AF151" s="479"/>
      <c r="AG151" s="479"/>
      <c r="AH151" s="479"/>
      <c r="AI151" s="479"/>
      <c r="AJ151" s="672"/>
      <c r="AK151" s="711"/>
      <c r="AL151" s="711"/>
    </row>
    <row r="152" spans="1:40" x14ac:dyDescent="0.25">
      <c r="W152" s="609">
        <f>+(W128-V128)/V128</f>
        <v>2.3144425940090606E-2</v>
      </c>
      <c r="AA152" s="609">
        <f>+(AA128-Z128)/Z128</f>
        <v>-1.2337528778345321E-2</v>
      </c>
      <c r="AE152" s="609"/>
    </row>
    <row r="153" spans="1:40" x14ac:dyDescent="0.25">
      <c r="W153" s="609">
        <f>+(W129-V129)/V129</f>
        <v>7.7696874615398565E-2</v>
      </c>
      <c r="AA153" s="609">
        <f>+(AA129-Z129)/Z129</f>
        <v>1.852603199823144E-2</v>
      </c>
      <c r="AE153" s="609"/>
    </row>
  </sheetData>
  <pageMargins left="0.7" right="0.7" top="0.75" bottom="0.75" header="0.3" footer="0.3"/>
  <pageSetup scale="23" fitToHeight="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55" bestFit="1" customWidth="1"/>
    <col min="2" max="2" width="43.7109375" style="55" bestFit="1" customWidth="1"/>
    <col min="3" max="3" width="17.42578125" style="55" bestFit="1" customWidth="1"/>
    <col min="4" max="4" width="16.42578125" style="55" bestFit="1" customWidth="1"/>
    <col min="5" max="5" width="13.85546875" style="55" bestFit="1" customWidth="1"/>
    <col min="6" max="10" width="14.85546875" style="55" bestFit="1" customWidth="1"/>
    <col min="11" max="11" width="16.42578125" style="55" bestFit="1" customWidth="1"/>
    <col min="12" max="12" width="14.85546875" style="55" bestFit="1" customWidth="1"/>
    <col min="13" max="13" width="13.85546875" style="55" bestFit="1" customWidth="1"/>
    <col min="14" max="14" width="13.42578125" style="55" bestFit="1" customWidth="1"/>
    <col min="15" max="15" width="16.85546875" style="55" customWidth="1"/>
    <col min="16" max="17" width="13.42578125" style="55" customWidth="1"/>
    <col min="18" max="18" width="14.85546875" style="55" customWidth="1"/>
    <col min="19" max="19" width="17" style="55" customWidth="1"/>
    <col min="20" max="20" width="13.42578125" style="55" customWidth="1"/>
    <col min="21" max="26" width="10.42578125" style="55" bestFit="1" customWidth="1"/>
    <col min="27" max="28" width="9.42578125" style="55" bestFit="1" customWidth="1"/>
    <col min="29" max="35" width="10.42578125" style="55" bestFit="1" customWidth="1"/>
    <col min="36" max="37" width="9.42578125" style="55" bestFit="1" customWidth="1"/>
    <col min="38" max="44" width="10.42578125" style="55" bestFit="1" customWidth="1"/>
    <col min="45" max="46" width="9.42578125" style="55" bestFit="1" customWidth="1"/>
    <col min="47" max="53" width="10.42578125" style="55" bestFit="1" customWidth="1"/>
    <col min="54" max="55" width="9.42578125" style="55" bestFit="1" customWidth="1"/>
    <col min="56" max="62" width="10.42578125" style="55" bestFit="1" customWidth="1"/>
    <col min="63" max="64" width="9.42578125" style="55" bestFit="1" customWidth="1"/>
    <col min="65" max="67" width="10.42578125" style="55" bestFit="1" customWidth="1"/>
    <col min="68" max="71" width="10.42578125" style="190" bestFit="1" customWidth="1"/>
    <col min="72" max="73" width="9.42578125" style="190" bestFit="1" customWidth="1"/>
    <col min="74" max="76" width="10.42578125" style="190" bestFit="1" customWidth="1"/>
    <col min="77" max="77" width="10.42578125" style="267" bestFit="1" customWidth="1"/>
    <col min="78" max="79" width="10.42578125" style="64" bestFit="1" customWidth="1"/>
    <col min="80" max="80" width="10.42578125" style="267" bestFit="1" customWidth="1"/>
    <col min="81" max="82" width="9.42578125" style="64" bestFit="1" customWidth="1"/>
    <col min="83" max="83" width="10.42578125" style="267" bestFit="1" customWidth="1"/>
    <col min="84" max="85" width="10.42578125" style="64" bestFit="1" customWidth="1"/>
    <col min="86" max="88" width="10.42578125" style="55" bestFit="1" customWidth="1"/>
    <col min="89" max="89" width="10.42578125" style="64" bestFit="1" customWidth="1"/>
    <col min="90" max="91" width="9.42578125" style="55" bestFit="1" customWidth="1"/>
    <col min="92" max="92" width="10.42578125" style="64" bestFit="1" customWidth="1"/>
    <col min="93" max="98" width="10.42578125" style="55" bestFit="1" customWidth="1"/>
    <col min="99" max="100" width="9.42578125" style="55" bestFit="1" customWidth="1"/>
    <col min="101" max="107" width="10.42578125" style="55" bestFit="1" customWidth="1"/>
    <col min="108" max="109" width="9.42578125" style="55" bestFit="1" customWidth="1"/>
    <col min="110" max="116" width="10.42578125" style="55" bestFit="1" customWidth="1"/>
    <col min="117" max="118" width="9.42578125" style="55" bestFit="1" customWidth="1"/>
    <col min="119" max="125" width="10.42578125" style="55" bestFit="1" customWidth="1"/>
    <col min="126" max="127" width="9.42578125" style="55" bestFit="1" customWidth="1"/>
    <col min="128" max="130" width="10.42578125" style="55" bestFit="1" customWidth="1"/>
    <col min="131" max="16384" width="11.42578125" style="55"/>
  </cols>
  <sheetData>
    <row r="1" spans="1:130" ht="15.75" thickBot="1" x14ac:dyDescent="0.3">
      <c r="A1" s="791" t="s">
        <v>108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1"/>
      <c r="X1" s="791"/>
      <c r="Y1" s="791"/>
      <c r="Z1" s="791"/>
      <c r="AA1" s="791"/>
      <c r="AB1" s="791"/>
      <c r="AC1" s="791"/>
      <c r="AD1" s="791"/>
      <c r="AE1" s="791"/>
      <c r="AF1" s="791"/>
      <c r="AG1" s="791"/>
      <c r="AH1" s="791"/>
      <c r="AI1" s="791"/>
      <c r="AJ1" s="791"/>
      <c r="AK1" s="791"/>
      <c r="AL1" s="791"/>
      <c r="AM1" s="791"/>
      <c r="AN1" s="791"/>
      <c r="AO1" s="791"/>
      <c r="AP1" s="791"/>
      <c r="AQ1" s="791"/>
      <c r="AR1" s="791"/>
      <c r="AS1" s="791"/>
      <c r="AT1" s="791"/>
      <c r="AU1" s="791"/>
      <c r="AV1" s="791"/>
      <c r="AW1" s="791"/>
      <c r="AX1" s="791"/>
      <c r="AY1" s="791"/>
      <c r="AZ1" s="791"/>
      <c r="BA1" s="791"/>
      <c r="BB1" s="791"/>
      <c r="BC1" s="791"/>
      <c r="BD1" s="791"/>
      <c r="BE1" s="791"/>
      <c r="BF1" s="791"/>
      <c r="BG1" s="791"/>
      <c r="BH1" s="791"/>
      <c r="BI1" s="791"/>
      <c r="BJ1" s="791"/>
      <c r="BK1" s="791"/>
      <c r="BL1" s="791"/>
      <c r="BM1" s="791"/>
      <c r="BN1" s="791"/>
      <c r="BO1" s="791"/>
      <c r="BP1" s="791"/>
      <c r="BQ1" s="791"/>
      <c r="BR1" s="791"/>
      <c r="BS1" s="791"/>
      <c r="BT1" s="791"/>
      <c r="BU1" s="791"/>
      <c r="BV1" s="791"/>
      <c r="BW1" s="791"/>
      <c r="BX1" s="791"/>
      <c r="BY1" s="791"/>
      <c r="BZ1" s="791"/>
      <c r="CA1" s="791"/>
      <c r="CB1" s="791"/>
      <c r="CC1" s="791"/>
      <c r="CD1" s="791"/>
      <c r="CE1" s="791"/>
      <c r="CF1" s="791"/>
      <c r="CG1" s="791"/>
      <c r="CH1" s="791"/>
      <c r="CI1" s="791"/>
      <c r="CJ1" s="791"/>
      <c r="CK1" s="791"/>
      <c r="CL1" s="791"/>
      <c r="CM1" s="791"/>
      <c r="CN1" s="791"/>
      <c r="CO1" s="791"/>
      <c r="CP1" s="791"/>
      <c r="CQ1" s="791"/>
      <c r="CR1" s="791"/>
      <c r="CS1" s="791"/>
      <c r="CT1" s="791"/>
      <c r="CU1" s="791"/>
      <c r="CV1" s="791"/>
      <c r="CW1" s="791"/>
      <c r="CX1" s="791"/>
      <c r="CY1" s="791"/>
      <c r="CZ1" s="791"/>
      <c r="DA1" s="791"/>
      <c r="DB1" s="791"/>
      <c r="DC1" s="791"/>
      <c r="DD1" s="791"/>
      <c r="DE1" s="791"/>
      <c r="DF1" s="791"/>
      <c r="DG1" s="791"/>
      <c r="DH1" s="791"/>
      <c r="DI1" s="791"/>
      <c r="DJ1" s="791"/>
      <c r="DK1" s="791"/>
      <c r="DL1" s="791"/>
      <c r="DM1" s="791"/>
      <c r="DN1" s="791"/>
      <c r="DO1" s="791"/>
      <c r="DP1" s="791"/>
      <c r="DQ1" s="791"/>
      <c r="DR1" s="791"/>
      <c r="DS1" s="791"/>
      <c r="DT1" s="791"/>
      <c r="DU1" s="791"/>
      <c r="DV1" s="791"/>
      <c r="DW1" s="791"/>
      <c r="DX1" s="791"/>
      <c r="DY1" s="791"/>
      <c r="DZ1" s="791"/>
    </row>
    <row r="2" spans="1:130" x14ac:dyDescent="0.25">
      <c r="A2" s="791"/>
      <c r="B2" s="791">
        <v>2007</v>
      </c>
      <c r="C2" s="791"/>
      <c r="D2" s="791"/>
      <c r="E2" s="791"/>
      <c r="F2" s="791"/>
      <c r="G2" s="791"/>
      <c r="H2" s="791"/>
      <c r="I2" s="791"/>
      <c r="J2" s="791"/>
      <c r="K2" s="791">
        <v>2008</v>
      </c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791">
        <v>2009</v>
      </c>
      <c r="X2" s="791"/>
      <c r="Y2" s="791"/>
      <c r="Z2" s="791"/>
      <c r="AA2" s="791"/>
      <c r="AB2" s="791"/>
      <c r="AC2" s="791"/>
      <c r="AD2" s="791"/>
      <c r="AE2" s="791"/>
      <c r="AF2" s="791">
        <v>2010</v>
      </c>
      <c r="AG2" s="791"/>
      <c r="AH2" s="791"/>
      <c r="AI2" s="791"/>
      <c r="AJ2" s="791"/>
      <c r="AK2" s="791"/>
      <c r="AL2" s="791"/>
      <c r="AM2" s="791"/>
      <c r="AN2" s="791"/>
      <c r="AO2" s="791">
        <v>2011</v>
      </c>
      <c r="AP2" s="791"/>
      <c r="AQ2" s="791"/>
      <c r="AR2" s="791"/>
      <c r="AS2" s="791"/>
      <c r="AT2" s="791"/>
      <c r="AU2" s="791"/>
      <c r="AV2" s="791"/>
      <c r="AW2" s="791"/>
      <c r="AX2" s="791">
        <v>2012</v>
      </c>
      <c r="AY2" s="791"/>
      <c r="AZ2" s="791"/>
      <c r="BA2" s="791"/>
      <c r="BB2" s="791"/>
      <c r="BC2" s="791"/>
      <c r="BD2" s="791"/>
      <c r="BE2" s="791"/>
      <c r="BF2" s="791"/>
      <c r="BG2" s="791">
        <v>2013</v>
      </c>
      <c r="BH2" s="791"/>
      <c r="BI2" s="791"/>
      <c r="BJ2" s="791"/>
      <c r="BK2" s="791"/>
      <c r="BL2" s="791"/>
      <c r="BM2" s="791"/>
      <c r="BN2" s="791"/>
      <c r="BO2" s="791"/>
      <c r="BP2" s="795">
        <v>2014</v>
      </c>
      <c r="BQ2" s="795"/>
      <c r="BR2" s="795"/>
      <c r="BS2" s="795"/>
      <c r="BT2" s="795"/>
      <c r="BU2" s="795"/>
      <c r="BV2" s="795"/>
      <c r="BW2" s="795"/>
      <c r="BX2" s="795"/>
      <c r="BY2" s="790">
        <v>2015</v>
      </c>
      <c r="BZ2" s="790"/>
      <c r="CA2" s="790"/>
      <c r="CB2" s="790"/>
      <c r="CC2" s="790"/>
      <c r="CD2" s="790"/>
      <c r="CE2" s="790"/>
      <c r="CF2" s="790"/>
      <c r="CG2" s="790"/>
      <c r="CH2" s="791">
        <v>2016</v>
      </c>
      <c r="CI2" s="791"/>
      <c r="CJ2" s="791"/>
      <c r="CK2" s="791"/>
      <c r="CL2" s="791"/>
      <c r="CM2" s="791"/>
      <c r="CN2" s="791"/>
      <c r="CO2" s="791"/>
      <c r="CP2" s="791"/>
      <c r="CQ2" s="791">
        <v>2017</v>
      </c>
      <c r="CR2" s="791"/>
      <c r="CS2" s="791"/>
      <c r="CT2" s="791"/>
      <c r="CU2" s="791"/>
      <c r="CV2" s="791"/>
      <c r="CW2" s="791"/>
      <c r="CX2" s="791"/>
      <c r="CY2" s="791"/>
      <c r="CZ2" s="796">
        <v>2018</v>
      </c>
      <c r="DA2" s="797"/>
      <c r="DB2" s="797"/>
      <c r="DC2" s="797"/>
      <c r="DD2" s="797"/>
      <c r="DE2" s="797"/>
      <c r="DF2" s="797"/>
      <c r="DG2" s="797"/>
      <c r="DH2" s="798"/>
      <c r="DI2" s="789">
        <v>2019</v>
      </c>
      <c r="DJ2" s="789"/>
      <c r="DK2" s="789"/>
      <c r="DL2" s="789"/>
      <c r="DM2" s="789"/>
      <c r="DN2" s="789"/>
      <c r="DO2" s="789"/>
      <c r="DP2" s="789"/>
      <c r="DQ2" s="789"/>
      <c r="DR2" s="791">
        <v>2020</v>
      </c>
      <c r="DS2" s="791"/>
      <c r="DT2" s="791"/>
      <c r="DU2" s="791"/>
      <c r="DV2" s="791"/>
      <c r="DW2" s="791"/>
      <c r="DX2" s="791"/>
      <c r="DY2" s="791"/>
      <c r="DZ2" s="791"/>
    </row>
    <row r="3" spans="1:130" x14ac:dyDescent="0.25">
      <c r="A3" s="791"/>
      <c r="B3" s="791" t="s">
        <v>69</v>
      </c>
      <c r="C3" s="791"/>
      <c r="D3" s="791"/>
      <c r="E3" s="791" t="s">
        <v>109</v>
      </c>
      <c r="F3" s="791"/>
      <c r="G3" s="791"/>
      <c r="H3" s="791" t="s">
        <v>110</v>
      </c>
      <c r="I3" s="791"/>
      <c r="J3" s="791"/>
      <c r="K3" s="791" t="s">
        <v>69</v>
      </c>
      <c r="L3" s="791"/>
      <c r="M3" s="791"/>
      <c r="N3" s="791" t="s">
        <v>109</v>
      </c>
      <c r="O3" s="791"/>
      <c r="P3" s="791"/>
      <c r="Q3" s="791"/>
      <c r="R3" s="312"/>
      <c r="S3" s="312"/>
      <c r="T3" s="312"/>
      <c r="U3" s="791"/>
      <c r="V3" s="791"/>
      <c r="W3" s="791" t="s">
        <v>69</v>
      </c>
      <c r="X3" s="791"/>
      <c r="Y3" s="791"/>
      <c r="Z3" s="791" t="s">
        <v>109</v>
      </c>
      <c r="AA3" s="791"/>
      <c r="AB3" s="791"/>
      <c r="AC3" s="791" t="s">
        <v>110</v>
      </c>
      <c r="AD3" s="791"/>
      <c r="AE3" s="791"/>
      <c r="AF3" s="791" t="s">
        <v>69</v>
      </c>
      <c r="AG3" s="791"/>
      <c r="AH3" s="791"/>
      <c r="AI3" s="791" t="s">
        <v>109</v>
      </c>
      <c r="AJ3" s="791"/>
      <c r="AK3" s="791"/>
      <c r="AL3" s="791" t="s">
        <v>110</v>
      </c>
      <c r="AM3" s="791"/>
      <c r="AN3" s="791"/>
      <c r="AO3" s="791" t="s">
        <v>69</v>
      </c>
      <c r="AP3" s="791"/>
      <c r="AQ3" s="791"/>
      <c r="AR3" s="791" t="s">
        <v>109</v>
      </c>
      <c r="AS3" s="791"/>
      <c r="AT3" s="791"/>
      <c r="AU3" s="791" t="s">
        <v>110</v>
      </c>
      <c r="AV3" s="791"/>
      <c r="AW3" s="791"/>
      <c r="AX3" s="791" t="s">
        <v>69</v>
      </c>
      <c r="AY3" s="791"/>
      <c r="AZ3" s="791"/>
      <c r="BA3" s="791" t="s">
        <v>109</v>
      </c>
      <c r="BB3" s="791"/>
      <c r="BC3" s="791"/>
      <c r="BD3" s="791" t="s">
        <v>110</v>
      </c>
      <c r="BE3" s="791"/>
      <c r="BF3" s="791"/>
      <c r="BG3" s="791" t="s">
        <v>69</v>
      </c>
      <c r="BH3" s="791"/>
      <c r="BI3" s="791"/>
      <c r="BJ3" s="791" t="s">
        <v>109</v>
      </c>
      <c r="BK3" s="791"/>
      <c r="BL3" s="791"/>
      <c r="BM3" s="791" t="s">
        <v>110</v>
      </c>
      <c r="BN3" s="791"/>
      <c r="BO3" s="791"/>
      <c r="BP3" s="795" t="s">
        <v>69</v>
      </c>
      <c r="BQ3" s="795"/>
      <c r="BR3" s="795"/>
      <c r="BS3" s="795" t="s">
        <v>109</v>
      </c>
      <c r="BT3" s="795"/>
      <c r="BU3" s="795"/>
      <c r="BV3" s="795" t="s">
        <v>110</v>
      </c>
      <c r="BW3" s="795"/>
      <c r="BX3" s="795"/>
      <c r="BY3" s="790" t="s">
        <v>69</v>
      </c>
      <c r="BZ3" s="790"/>
      <c r="CA3" s="790"/>
      <c r="CB3" s="790" t="s">
        <v>109</v>
      </c>
      <c r="CC3" s="790"/>
      <c r="CD3" s="790"/>
      <c r="CE3" s="790" t="s">
        <v>110</v>
      </c>
      <c r="CF3" s="790"/>
      <c r="CG3" s="790"/>
      <c r="CH3" s="791" t="s">
        <v>69</v>
      </c>
      <c r="CI3" s="791"/>
      <c r="CJ3" s="791"/>
      <c r="CK3" s="791" t="s">
        <v>109</v>
      </c>
      <c r="CL3" s="791"/>
      <c r="CM3" s="791"/>
      <c r="CN3" s="791" t="s">
        <v>110</v>
      </c>
      <c r="CO3" s="791"/>
      <c r="CP3" s="791"/>
      <c r="CQ3" s="791" t="s">
        <v>69</v>
      </c>
      <c r="CR3" s="791"/>
      <c r="CS3" s="791"/>
      <c r="CT3" s="791" t="s">
        <v>109</v>
      </c>
      <c r="CU3" s="791"/>
      <c r="CV3" s="791"/>
      <c r="CW3" s="791" t="s">
        <v>110</v>
      </c>
      <c r="CX3" s="791"/>
      <c r="CY3" s="791"/>
      <c r="CZ3" s="792" t="s">
        <v>69</v>
      </c>
      <c r="DA3" s="793"/>
      <c r="DB3" s="793"/>
      <c r="DC3" s="793" t="s">
        <v>109</v>
      </c>
      <c r="DD3" s="793"/>
      <c r="DE3" s="793"/>
      <c r="DF3" s="793" t="s">
        <v>110</v>
      </c>
      <c r="DG3" s="793"/>
      <c r="DH3" s="794"/>
      <c r="DI3" s="789" t="s">
        <v>69</v>
      </c>
      <c r="DJ3" s="789"/>
      <c r="DK3" s="789"/>
      <c r="DL3" s="789" t="s">
        <v>109</v>
      </c>
      <c r="DM3" s="789"/>
      <c r="DN3" s="789"/>
      <c r="DO3" s="789" t="s">
        <v>110</v>
      </c>
      <c r="DP3" s="789"/>
      <c r="DQ3" s="789"/>
      <c r="DR3" s="791" t="s">
        <v>69</v>
      </c>
      <c r="DS3" s="791"/>
      <c r="DT3" s="791"/>
      <c r="DU3" s="791" t="s">
        <v>109</v>
      </c>
      <c r="DV3" s="791"/>
      <c r="DW3" s="791"/>
      <c r="DX3" s="791" t="s">
        <v>110</v>
      </c>
      <c r="DY3" s="791"/>
      <c r="DZ3" s="791"/>
    </row>
    <row r="4" spans="1:130" ht="30" x14ac:dyDescent="0.25">
      <c r="A4" s="791"/>
      <c r="B4" s="56" t="s">
        <v>97</v>
      </c>
      <c r="C4" s="56" t="s">
        <v>111</v>
      </c>
      <c r="D4" s="56" t="s">
        <v>112</v>
      </c>
      <c r="E4" s="56" t="s">
        <v>97</v>
      </c>
      <c r="F4" s="56" t="s">
        <v>111</v>
      </c>
      <c r="G4" s="56" t="s">
        <v>112</v>
      </c>
      <c r="H4" s="56" t="s">
        <v>97</v>
      </c>
      <c r="I4" s="56" t="s">
        <v>111</v>
      </c>
      <c r="J4" s="56" t="s">
        <v>112</v>
      </c>
      <c r="K4" s="56" t="s">
        <v>97</v>
      </c>
      <c r="L4" s="56" t="s">
        <v>111</v>
      </c>
      <c r="M4" s="56" t="s">
        <v>112</v>
      </c>
      <c r="N4" s="56" t="s">
        <v>97</v>
      </c>
      <c r="O4" s="294"/>
      <c r="P4" s="294"/>
      <c r="Q4" s="294"/>
      <c r="R4" s="312"/>
      <c r="S4" s="312"/>
      <c r="T4" s="312"/>
      <c r="U4" s="56" t="s">
        <v>111</v>
      </c>
      <c r="V4" s="56" t="s">
        <v>112</v>
      </c>
      <c r="W4" s="56" t="s">
        <v>97</v>
      </c>
      <c r="X4" s="56" t="s">
        <v>111</v>
      </c>
      <c r="Y4" s="56" t="s">
        <v>112</v>
      </c>
      <c r="Z4" s="56" t="s">
        <v>97</v>
      </c>
      <c r="AA4" s="56" t="s">
        <v>111</v>
      </c>
      <c r="AB4" s="56" t="s">
        <v>112</v>
      </c>
      <c r="AC4" s="56" t="s">
        <v>97</v>
      </c>
      <c r="AD4" s="56" t="s">
        <v>111</v>
      </c>
      <c r="AE4" s="56" t="s">
        <v>112</v>
      </c>
      <c r="AF4" s="56" t="s">
        <v>97</v>
      </c>
      <c r="AG4" s="56" t="s">
        <v>111</v>
      </c>
      <c r="AH4" s="56" t="s">
        <v>112</v>
      </c>
      <c r="AI4" s="56" t="s">
        <v>97</v>
      </c>
      <c r="AJ4" s="56" t="s">
        <v>111</v>
      </c>
      <c r="AK4" s="56" t="s">
        <v>112</v>
      </c>
      <c r="AL4" s="56" t="s">
        <v>97</v>
      </c>
      <c r="AM4" s="56" t="s">
        <v>111</v>
      </c>
      <c r="AN4" s="56" t="s">
        <v>112</v>
      </c>
      <c r="AO4" s="56" t="s">
        <v>97</v>
      </c>
      <c r="AP4" s="56" t="s">
        <v>111</v>
      </c>
      <c r="AQ4" s="56" t="s">
        <v>112</v>
      </c>
      <c r="AR4" s="56" t="s">
        <v>97</v>
      </c>
      <c r="AS4" s="56" t="s">
        <v>111</v>
      </c>
      <c r="AT4" s="56" t="s">
        <v>112</v>
      </c>
      <c r="AU4" s="56" t="s">
        <v>97</v>
      </c>
      <c r="AV4" s="56" t="s">
        <v>111</v>
      </c>
      <c r="AW4" s="56" t="s">
        <v>112</v>
      </c>
      <c r="AX4" s="56" t="s">
        <v>97</v>
      </c>
      <c r="AY4" s="56" t="s">
        <v>111</v>
      </c>
      <c r="AZ4" s="56" t="s">
        <v>112</v>
      </c>
      <c r="BA4" s="56" t="s">
        <v>97</v>
      </c>
      <c r="BB4" s="56" t="s">
        <v>111</v>
      </c>
      <c r="BC4" s="56" t="s">
        <v>112</v>
      </c>
      <c r="BD4" s="56" t="s">
        <v>97</v>
      </c>
      <c r="BE4" s="56" t="s">
        <v>111</v>
      </c>
      <c r="BF4" s="56" t="s">
        <v>112</v>
      </c>
      <c r="BG4" s="56" t="s">
        <v>97</v>
      </c>
      <c r="BH4" s="56" t="s">
        <v>111</v>
      </c>
      <c r="BI4" s="56" t="s">
        <v>112</v>
      </c>
      <c r="BJ4" s="56" t="s">
        <v>97</v>
      </c>
      <c r="BK4" s="56" t="s">
        <v>111</v>
      </c>
      <c r="BL4" s="56" t="s">
        <v>112</v>
      </c>
      <c r="BM4" s="56" t="s">
        <v>97</v>
      </c>
      <c r="BN4" s="56" t="s">
        <v>111</v>
      </c>
      <c r="BO4" s="56" t="s">
        <v>112</v>
      </c>
      <c r="BP4" s="188" t="s">
        <v>97</v>
      </c>
      <c r="BQ4" s="188" t="s">
        <v>111</v>
      </c>
      <c r="BR4" s="188" t="s">
        <v>112</v>
      </c>
      <c r="BS4" s="188" t="s">
        <v>97</v>
      </c>
      <c r="BT4" s="188" t="s">
        <v>111</v>
      </c>
      <c r="BU4" s="188" t="s">
        <v>112</v>
      </c>
      <c r="BV4" s="188" t="s">
        <v>97</v>
      </c>
      <c r="BW4" s="188" t="s">
        <v>111</v>
      </c>
      <c r="BX4" s="188" t="s">
        <v>112</v>
      </c>
      <c r="BY4" s="265" t="s">
        <v>97</v>
      </c>
      <c r="BZ4" s="186" t="s">
        <v>111</v>
      </c>
      <c r="CA4" s="186" t="s">
        <v>112</v>
      </c>
      <c r="CB4" s="265" t="s">
        <v>97</v>
      </c>
      <c r="CC4" s="186" t="s">
        <v>111</v>
      </c>
      <c r="CD4" s="186" t="s">
        <v>112</v>
      </c>
      <c r="CE4" s="265" t="s">
        <v>97</v>
      </c>
      <c r="CF4" s="186" t="s">
        <v>111</v>
      </c>
      <c r="CG4" s="186" t="s">
        <v>112</v>
      </c>
      <c r="CH4" s="56" t="s">
        <v>97</v>
      </c>
      <c r="CI4" s="56" t="s">
        <v>111</v>
      </c>
      <c r="CJ4" s="56" t="s">
        <v>112</v>
      </c>
      <c r="CK4" s="194" t="s">
        <v>97</v>
      </c>
      <c r="CL4" s="56" t="s">
        <v>111</v>
      </c>
      <c r="CM4" s="56" t="s">
        <v>112</v>
      </c>
      <c r="CN4" s="194" t="s">
        <v>97</v>
      </c>
      <c r="CO4" s="56" t="s">
        <v>111</v>
      </c>
      <c r="CP4" s="56" t="s">
        <v>112</v>
      </c>
      <c r="CQ4" s="283" t="s">
        <v>97</v>
      </c>
      <c r="CR4" s="276" t="s">
        <v>111</v>
      </c>
      <c r="CS4" s="276" t="s">
        <v>112</v>
      </c>
      <c r="CT4" s="283" t="s">
        <v>97</v>
      </c>
      <c r="CU4" s="276" t="s">
        <v>111</v>
      </c>
      <c r="CV4" s="276" t="s">
        <v>112</v>
      </c>
      <c r="CW4" s="283" t="s">
        <v>97</v>
      </c>
      <c r="CX4" s="56" t="s">
        <v>111</v>
      </c>
      <c r="CY4" s="56" t="s">
        <v>112</v>
      </c>
      <c r="CZ4" s="330" t="s">
        <v>97</v>
      </c>
      <c r="DA4" s="331" t="s">
        <v>111</v>
      </c>
      <c r="DB4" s="331" t="s">
        <v>112</v>
      </c>
      <c r="DC4" s="332" t="s">
        <v>97</v>
      </c>
      <c r="DD4" s="331" t="s">
        <v>111</v>
      </c>
      <c r="DE4" s="331" t="s">
        <v>112</v>
      </c>
      <c r="DF4" s="332" t="s">
        <v>97</v>
      </c>
      <c r="DG4" s="331" t="s">
        <v>111</v>
      </c>
      <c r="DH4" s="333" t="s">
        <v>112</v>
      </c>
      <c r="DI4" s="317" t="s">
        <v>97</v>
      </c>
      <c r="DJ4" s="322" t="s">
        <v>111</v>
      </c>
      <c r="DK4" s="322" t="s">
        <v>112</v>
      </c>
      <c r="DL4" s="317" t="s">
        <v>97</v>
      </c>
      <c r="DM4" s="322" t="s">
        <v>111</v>
      </c>
      <c r="DN4" s="322" t="s">
        <v>112</v>
      </c>
      <c r="DO4" s="317" t="s">
        <v>97</v>
      </c>
      <c r="DP4" s="322" t="s">
        <v>111</v>
      </c>
      <c r="DQ4" s="322" t="s">
        <v>112</v>
      </c>
      <c r="DR4" s="56" t="s">
        <v>97</v>
      </c>
      <c r="DS4" s="56" t="s">
        <v>111</v>
      </c>
      <c r="DT4" s="56" t="s">
        <v>112</v>
      </c>
      <c r="DU4" s="56" t="s">
        <v>97</v>
      </c>
      <c r="DV4" s="56" t="s">
        <v>111</v>
      </c>
      <c r="DW4" s="56" t="s">
        <v>112</v>
      </c>
      <c r="DX4" s="56" t="s">
        <v>97</v>
      </c>
      <c r="DY4" s="56" t="s">
        <v>111</v>
      </c>
      <c r="DZ4" s="56" t="s">
        <v>112</v>
      </c>
    </row>
    <row r="5" spans="1:130" x14ac:dyDescent="0.25">
      <c r="A5" s="57" t="s">
        <v>68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189"/>
      <c r="BQ5" s="189"/>
      <c r="BR5" s="189"/>
      <c r="BS5" s="189"/>
      <c r="BT5" s="189"/>
      <c r="BU5" s="189"/>
      <c r="BV5" s="189"/>
      <c r="BW5" s="189"/>
      <c r="BX5" s="189"/>
      <c r="BY5" s="266"/>
      <c r="BZ5" s="63"/>
      <c r="CA5" s="63"/>
      <c r="CB5" s="266"/>
      <c r="CC5" s="63"/>
      <c r="CD5" s="63"/>
      <c r="CE5" s="266"/>
      <c r="CF5" s="63"/>
      <c r="CG5" s="63"/>
      <c r="CH5" s="57"/>
      <c r="CI5" s="57"/>
      <c r="CJ5" s="57"/>
      <c r="CK5" s="63"/>
      <c r="CL5" s="57"/>
      <c r="CM5" s="57"/>
      <c r="CN5" s="63"/>
      <c r="CO5" s="57"/>
      <c r="CP5" s="57"/>
      <c r="CQ5" s="284"/>
      <c r="CR5" s="277"/>
      <c r="CS5" s="277"/>
      <c r="CT5" s="284"/>
      <c r="CU5" s="277"/>
      <c r="CV5" s="277"/>
      <c r="CW5" s="284"/>
      <c r="CX5" s="57"/>
      <c r="CY5" s="57"/>
      <c r="CZ5" s="334"/>
      <c r="DA5" s="335"/>
      <c r="DB5" s="335"/>
      <c r="DC5" s="336"/>
      <c r="DD5" s="335"/>
      <c r="DE5" s="335"/>
      <c r="DF5" s="336"/>
      <c r="DG5" s="335"/>
      <c r="DH5" s="337"/>
      <c r="DI5" s="318"/>
      <c r="DJ5" s="323"/>
      <c r="DK5" s="323"/>
      <c r="DL5" s="318"/>
      <c r="DM5" s="323"/>
      <c r="DN5" s="323"/>
      <c r="DO5" s="318"/>
      <c r="DP5" s="323"/>
      <c r="DQ5" s="323"/>
      <c r="DR5" s="57"/>
      <c r="DS5" s="57"/>
      <c r="DT5" s="57"/>
      <c r="DU5" s="57"/>
      <c r="DV5" s="57"/>
      <c r="DW5" s="57"/>
      <c r="DX5" s="57"/>
      <c r="DY5" s="57"/>
      <c r="DZ5" s="57"/>
    </row>
    <row r="6" spans="1:130" x14ac:dyDescent="0.25">
      <c r="A6" s="57" t="s">
        <v>97</v>
      </c>
      <c r="B6" s="55">
        <v>1213398</v>
      </c>
      <c r="C6" s="55">
        <v>596217</v>
      </c>
      <c r="D6" s="55">
        <v>617181</v>
      </c>
      <c r="E6" s="55">
        <v>277838</v>
      </c>
      <c r="F6" s="55">
        <v>139886</v>
      </c>
      <c r="G6" s="55">
        <v>137952</v>
      </c>
      <c r="H6" s="55">
        <v>935560</v>
      </c>
      <c r="I6" s="55">
        <v>456331</v>
      </c>
      <c r="J6" s="55">
        <v>479229</v>
      </c>
      <c r="K6" s="55">
        <v>1259824</v>
      </c>
      <c r="L6" s="55">
        <v>618980</v>
      </c>
      <c r="M6" s="55">
        <v>640844</v>
      </c>
      <c r="N6" s="55">
        <v>289325</v>
      </c>
      <c r="U6" s="55">
        <v>473438</v>
      </c>
      <c r="V6" s="55">
        <v>497061</v>
      </c>
      <c r="W6" s="55">
        <v>1308868</v>
      </c>
      <c r="X6" s="55">
        <v>643018</v>
      </c>
      <c r="Y6" s="55">
        <v>665850</v>
      </c>
      <c r="Z6" s="55">
        <v>301485</v>
      </c>
      <c r="AA6" s="55">
        <v>151550</v>
      </c>
      <c r="AB6" s="55">
        <v>149935</v>
      </c>
      <c r="AC6" s="55">
        <v>1007383</v>
      </c>
      <c r="AD6" s="55">
        <v>491468</v>
      </c>
      <c r="AE6" s="55">
        <v>515915</v>
      </c>
      <c r="AF6" s="55">
        <v>1360645</v>
      </c>
      <c r="AG6" s="55">
        <v>668417</v>
      </c>
      <c r="AH6" s="55">
        <v>692228</v>
      </c>
      <c r="AI6" s="55">
        <v>314314</v>
      </c>
      <c r="AJ6" s="55">
        <v>157908</v>
      </c>
      <c r="AK6" s="55">
        <v>156406</v>
      </c>
      <c r="AL6" s="55">
        <v>1046331</v>
      </c>
      <c r="AM6" s="55">
        <v>510509</v>
      </c>
      <c r="AN6" s="55">
        <v>535822</v>
      </c>
      <c r="AO6" s="55">
        <v>1415157</v>
      </c>
      <c r="AP6" s="55">
        <v>695183</v>
      </c>
      <c r="AQ6" s="55">
        <v>719974</v>
      </c>
      <c r="AR6" s="55">
        <v>327807</v>
      </c>
      <c r="AS6" s="55">
        <v>164613</v>
      </c>
      <c r="AT6" s="55">
        <v>163194</v>
      </c>
      <c r="AU6" s="55">
        <v>1087350</v>
      </c>
      <c r="AV6" s="55">
        <v>530570</v>
      </c>
      <c r="AW6" s="55">
        <v>556780</v>
      </c>
      <c r="AX6" s="55">
        <v>1531958</v>
      </c>
      <c r="AY6" s="55">
        <v>752603</v>
      </c>
      <c r="AZ6" s="55">
        <v>779355</v>
      </c>
      <c r="BA6" s="55">
        <v>356758</v>
      </c>
      <c r="BB6" s="55">
        <v>179046</v>
      </c>
      <c r="BC6" s="55">
        <v>177712</v>
      </c>
      <c r="BD6" s="55">
        <v>1175200</v>
      </c>
      <c r="BE6" s="55">
        <v>573557</v>
      </c>
      <c r="BF6" s="55">
        <v>601643</v>
      </c>
      <c r="BG6" s="55">
        <v>1531958</v>
      </c>
      <c r="BH6" s="55">
        <v>752603</v>
      </c>
      <c r="BI6" s="55">
        <v>779355</v>
      </c>
      <c r="BJ6" s="55">
        <v>356758</v>
      </c>
      <c r="BK6" s="55">
        <v>179046</v>
      </c>
      <c r="BL6" s="55">
        <v>177712</v>
      </c>
      <c r="BM6" s="55">
        <v>1175200</v>
      </c>
      <c r="BN6" s="55">
        <v>573557</v>
      </c>
      <c r="BO6" s="55">
        <v>601643</v>
      </c>
      <c r="BP6" s="190">
        <v>1593483</v>
      </c>
      <c r="BQ6" s="190">
        <v>782879</v>
      </c>
      <c r="BR6" s="190">
        <v>810604</v>
      </c>
      <c r="BS6" s="190">
        <v>372176</v>
      </c>
      <c r="BT6" s="190">
        <v>186753</v>
      </c>
      <c r="BU6" s="190">
        <v>185423</v>
      </c>
      <c r="BV6" s="190">
        <v>1221307</v>
      </c>
      <c r="BW6" s="190">
        <v>596126</v>
      </c>
      <c r="BX6" s="190">
        <v>625181</v>
      </c>
      <c r="BY6" s="267">
        <v>1656906</v>
      </c>
      <c r="BZ6" s="64">
        <v>814111</v>
      </c>
      <c r="CA6" s="64">
        <v>842795</v>
      </c>
      <c r="CB6" s="267">
        <v>388202</v>
      </c>
      <c r="CC6" s="64">
        <v>194777</v>
      </c>
      <c r="CD6" s="64">
        <v>193425</v>
      </c>
      <c r="CE6" s="267">
        <v>1268704</v>
      </c>
      <c r="CF6" s="64">
        <v>619334</v>
      </c>
      <c r="CG6" s="64">
        <v>649370</v>
      </c>
      <c r="CH6" s="55">
        <v>1722148</v>
      </c>
      <c r="CI6" s="55">
        <v>846259</v>
      </c>
      <c r="CJ6" s="55">
        <v>875889</v>
      </c>
      <c r="CK6" s="64">
        <v>404822</v>
      </c>
      <c r="CL6" s="55">
        <v>203109</v>
      </c>
      <c r="CM6" s="55">
        <v>201713</v>
      </c>
      <c r="CN6" s="64">
        <v>1317326</v>
      </c>
      <c r="CO6" s="55">
        <v>643150</v>
      </c>
      <c r="CP6" s="55">
        <v>674176</v>
      </c>
      <c r="CQ6" s="285">
        <v>1789120</v>
      </c>
      <c r="CR6" s="278">
        <v>879280</v>
      </c>
      <c r="CS6" s="278">
        <v>909840</v>
      </c>
      <c r="CT6" s="285">
        <v>422020</v>
      </c>
      <c r="CU6" s="278">
        <v>211741</v>
      </c>
      <c r="CV6" s="278">
        <v>210279</v>
      </c>
      <c r="CW6" s="285">
        <v>1367100</v>
      </c>
      <c r="CX6" s="55">
        <v>667539</v>
      </c>
      <c r="CY6" s="55">
        <v>699561</v>
      </c>
      <c r="CZ6" s="338">
        <v>1927338</v>
      </c>
      <c r="DA6" s="339">
        <v>947516</v>
      </c>
      <c r="DB6" s="339">
        <v>979822</v>
      </c>
      <c r="DC6" s="340">
        <v>458182</v>
      </c>
      <c r="DD6" s="339">
        <v>229927</v>
      </c>
      <c r="DE6" s="339">
        <v>228255</v>
      </c>
      <c r="DF6" s="340">
        <v>1469156</v>
      </c>
      <c r="DG6" s="339">
        <v>717589</v>
      </c>
      <c r="DH6" s="341">
        <v>751567</v>
      </c>
      <c r="DI6" s="319">
        <v>1927338</v>
      </c>
      <c r="DJ6" s="324">
        <v>947516</v>
      </c>
      <c r="DK6" s="324">
        <v>979822</v>
      </c>
      <c r="DL6" s="319">
        <v>458182</v>
      </c>
      <c r="DM6" s="324">
        <v>229927</v>
      </c>
      <c r="DN6" s="324">
        <v>228255</v>
      </c>
      <c r="DO6" s="319">
        <v>1469156</v>
      </c>
      <c r="DP6" s="324">
        <v>717589</v>
      </c>
      <c r="DQ6" s="324">
        <v>751567</v>
      </c>
      <c r="DR6" s="55">
        <v>1998356</v>
      </c>
      <c r="DS6" s="55">
        <v>982625</v>
      </c>
      <c r="DT6" s="55">
        <v>1015731</v>
      </c>
      <c r="DU6" s="55">
        <v>477137</v>
      </c>
      <c r="DV6" s="55">
        <v>239478</v>
      </c>
      <c r="DW6" s="55">
        <v>237659</v>
      </c>
      <c r="DX6" s="55">
        <v>1521219</v>
      </c>
      <c r="DY6" s="55">
        <v>743147</v>
      </c>
      <c r="DZ6" s="55">
        <v>778072</v>
      </c>
    </row>
    <row r="7" spans="1:130" x14ac:dyDescent="0.25">
      <c r="A7" s="57" t="s">
        <v>113</v>
      </c>
      <c r="B7" s="55">
        <v>228554</v>
      </c>
      <c r="C7" s="55">
        <v>112917</v>
      </c>
      <c r="D7" s="55">
        <v>115637</v>
      </c>
      <c r="E7" s="55">
        <v>49443</v>
      </c>
      <c r="F7" s="55">
        <v>24563</v>
      </c>
      <c r="G7" s="55">
        <v>24880</v>
      </c>
      <c r="H7" s="55">
        <v>179111</v>
      </c>
      <c r="I7" s="55">
        <v>88354</v>
      </c>
      <c r="J7" s="55">
        <v>90757</v>
      </c>
      <c r="K7" s="55">
        <v>237039</v>
      </c>
      <c r="L7" s="55">
        <v>117208</v>
      </c>
      <c r="M7" s="55">
        <v>119831</v>
      </c>
      <c r="N7" s="55">
        <v>50715</v>
      </c>
      <c r="U7" s="55">
        <v>91984</v>
      </c>
      <c r="V7" s="55">
        <v>94340</v>
      </c>
      <c r="W7" s="55">
        <v>246437</v>
      </c>
      <c r="X7" s="55">
        <v>122008</v>
      </c>
      <c r="Y7" s="55">
        <v>124429</v>
      </c>
      <c r="Z7" s="55">
        <v>52048</v>
      </c>
      <c r="AA7" s="55">
        <v>25918</v>
      </c>
      <c r="AB7" s="55">
        <v>26130</v>
      </c>
      <c r="AC7" s="55">
        <v>194389</v>
      </c>
      <c r="AD7" s="55">
        <v>96090</v>
      </c>
      <c r="AE7" s="55">
        <v>98299</v>
      </c>
      <c r="AF7" s="55">
        <v>257003</v>
      </c>
      <c r="AG7" s="55">
        <v>127489</v>
      </c>
      <c r="AH7" s="55">
        <v>129514</v>
      </c>
      <c r="AI7" s="55">
        <v>53446</v>
      </c>
      <c r="AJ7" s="55">
        <v>26646</v>
      </c>
      <c r="AK7" s="55">
        <v>26800</v>
      </c>
      <c r="AL7" s="55">
        <v>203557</v>
      </c>
      <c r="AM7" s="55">
        <v>100843</v>
      </c>
      <c r="AN7" s="55">
        <v>102714</v>
      </c>
      <c r="AO7" s="55">
        <v>269353</v>
      </c>
      <c r="AP7" s="55">
        <v>133986</v>
      </c>
      <c r="AQ7" s="55">
        <v>135367</v>
      </c>
      <c r="AR7" s="55">
        <v>54952</v>
      </c>
      <c r="AS7" s="55">
        <v>27431</v>
      </c>
      <c r="AT7" s="55">
        <v>27521</v>
      </c>
      <c r="AU7" s="55">
        <v>214401</v>
      </c>
      <c r="AV7" s="55">
        <v>106555</v>
      </c>
      <c r="AW7" s="55">
        <v>107846</v>
      </c>
      <c r="AX7" s="55">
        <v>298535</v>
      </c>
      <c r="AY7" s="55">
        <v>149000</v>
      </c>
      <c r="AZ7" s="55">
        <v>149535</v>
      </c>
      <c r="BA7" s="55">
        <v>58665</v>
      </c>
      <c r="BB7" s="55">
        <v>29331</v>
      </c>
      <c r="BC7" s="55">
        <v>29334</v>
      </c>
      <c r="BD7" s="55">
        <v>239870</v>
      </c>
      <c r="BE7" s="55">
        <v>119669</v>
      </c>
      <c r="BF7" s="55">
        <v>120201</v>
      </c>
      <c r="BG7" s="55">
        <v>298535</v>
      </c>
      <c r="BH7" s="55">
        <v>149000</v>
      </c>
      <c r="BI7" s="55">
        <v>149535</v>
      </c>
      <c r="BJ7" s="55">
        <v>58665</v>
      </c>
      <c r="BK7" s="55">
        <v>29331</v>
      </c>
      <c r="BL7" s="55">
        <v>29334</v>
      </c>
      <c r="BM7" s="55">
        <v>239870</v>
      </c>
      <c r="BN7" s="55">
        <v>119669</v>
      </c>
      <c r="BO7" s="55">
        <v>120201</v>
      </c>
      <c r="BP7" s="190">
        <v>311306</v>
      </c>
      <c r="BQ7" s="190">
        <v>155398</v>
      </c>
      <c r="BR7" s="190">
        <v>155908</v>
      </c>
      <c r="BS7" s="190">
        <v>60594</v>
      </c>
      <c r="BT7" s="190">
        <v>30301</v>
      </c>
      <c r="BU7" s="190">
        <v>30293</v>
      </c>
      <c r="BV7" s="190">
        <v>250712</v>
      </c>
      <c r="BW7" s="190">
        <v>125097</v>
      </c>
      <c r="BX7" s="190">
        <v>125615</v>
      </c>
      <c r="BY7" s="267">
        <v>323280</v>
      </c>
      <c r="BZ7" s="64">
        <v>161409</v>
      </c>
      <c r="CA7" s="64">
        <v>161871</v>
      </c>
      <c r="CB7" s="267">
        <v>62487</v>
      </c>
      <c r="CC7" s="64">
        <v>31253</v>
      </c>
      <c r="CD7" s="64">
        <v>31234</v>
      </c>
      <c r="CE7" s="267">
        <v>260793</v>
      </c>
      <c r="CF7" s="64">
        <v>130156</v>
      </c>
      <c r="CG7" s="64">
        <v>130637</v>
      </c>
      <c r="CH7" s="55">
        <v>334370</v>
      </c>
      <c r="CI7" s="55">
        <v>166991</v>
      </c>
      <c r="CJ7" s="55">
        <v>167379</v>
      </c>
      <c r="CK7" s="64">
        <v>64330</v>
      </c>
      <c r="CL7" s="55">
        <v>32180</v>
      </c>
      <c r="CM7" s="55">
        <v>32150</v>
      </c>
      <c r="CN7" s="64">
        <v>270040</v>
      </c>
      <c r="CO7" s="55">
        <v>134811</v>
      </c>
      <c r="CP7" s="55">
        <v>135229</v>
      </c>
      <c r="CQ7" s="285">
        <v>344497</v>
      </c>
      <c r="CR7" s="278">
        <v>172088</v>
      </c>
      <c r="CS7" s="278">
        <v>172409</v>
      </c>
      <c r="CT7" s="285">
        <v>66110</v>
      </c>
      <c r="CU7" s="278">
        <v>33075</v>
      </c>
      <c r="CV7" s="278">
        <v>33035</v>
      </c>
      <c r="CW7" s="285">
        <v>278387</v>
      </c>
      <c r="CX7" s="55">
        <v>139013</v>
      </c>
      <c r="CY7" s="55">
        <v>139374</v>
      </c>
      <c r="CZ7" s="338">
        <v>362003</v>
      </c>
      <c r="DA7" s="339">
        <v>180914</v>
      </c>
      <c r="DB7" s="339">
        <v>181089</v>
      </c>
      <c r="DC7" s="340">
        <v>69538</v>
      </c>
      <c r="DD7" s="339">
        <v>34807</v>
      </c>
      <c r="DE7" s="339">
        <v>34731</v>
      </c>
      <c r="DF7" s="340">
        <v>292465</v>
      </c>
      <c r="DG7" s="339">
        <v>146107</v>
      </c>
      <c r="DH7" s="341">
        <v>146358</v>
      </c>
      <c r="DI7" s="319">
        <v>362003</v>
      </c>
      <c r="DJ7" s="324">
        <v>180914</v>
      </c>
      <c r="DK7" s="324">
        <v>181089</v>
      </c>
      <c r="DL7" s="319">
        <v>69538</v>
      </c>
      <c r="DM7" s="324">
        <v>34807</v>
      </c>
      <c r="DN7" s="324">
        <v>34731</v>
      </c>
      <c r="DO7" s="319">
        <v>292465</v>
      </c>
      <c r="DP7" s="324">
        <v>146107</v>
      </c>
      <c r="DQ7" s="324">
        <v>146358</v>
      </c>
      <c r="DR7" s="55">
        <v>369527</v>
      </c>
      <c r="DS7" s="55">
        <v>184726</v>
      </c>
      <c r="DT7" s="55">
        <v>184801</v>
      </c>
      <c r="DU7" s="55">
        <v>71193</v>
      </c>
      <c r="DV7" s="55">
        <v>35647</v>
      </c>
      <c r="DW7" s="55">
        <v>35546</v>
      </c>
      <c r="DX7" s="55">
        <v>298334</v>
      </c>
      <c r="DY7" s="55">
        <v>149079</v>
      </c>
      <c r="DZ7" s="55">
        <v>149255</v>
      </c>
    </row>
    <row r="8" spans="1:130" x14ac:dyDescent="0.25">
      <c r="A8" s="57">
        <v>41522</v>
      </c>
      <c r="B8" s="55">
        <v>183768</v>
      </c>
      <c r="C8" s="55">
        <v>91692</v>
      </c>
      <c r="D8" s="55">
        <v>92076</v>
      </c>
      <c r="E8" s="55">
        <v>42442</v>
      </c>
      <c r="F8" s="55">
        <v>21059</v>
      </c>
      <c r="G8" s="55">
        <v>21383</v>
      </c>
      <c r="H8" s="55">
        <v>141326</v>
      </c>
      <c r="I8" s="55">
        <v>70633</v>
      </c>
      <c r="J8" s="55">
        <v>70693</v>
      </c>
      <c r="K8" s="55">
        <v>189723</v>
      </c>
      <c r="L8" s="55">
        <v>94623</v>
      </c>
      <c r="M8" s="55">
        <v>95100</v>
      </c>
      <c r="N8" s="55">
        <v>43914</v>
      </c>
      <c r="U8" s="55">
        <v>72841</v>
      </c>
      <c r="V8" s="55">
        <v>72968</v>
      </c>
      <c r="W8" s="55">
        <v>197044</v>
      </c>
      <c r="X8" s="55">
        <v>98108</v>
      </c>
      <c r="Y8" s="55">
        <v>98936</v>
      </c>
      <c r="Z8" s="55">
        <v>45565</v>
      </c>
      <c r="AA8" s="55">
        <v>22602</v>
      </c>
      <c r="AB8" s="55">
        <v>22963</v>
      </c>
      <c r="AC8" s="55">
        <v>151479</v>
      </c>
      <c r="AD8" s="55">
        <v>75506</v>
      </c>
      <c r="AE8" s="55">
        <v>75973</v>
      </c>
      <c r="AF8" s="55">
        <v>205226</v>
      </c>
      <c r="AG8" s="55">
        <v>101903</v>
      </c>
      <c r="AH8" s="55">
        <v>103323</v>
      </c>
      <c r="AI8" s="55">
        <v>47347</v>
      </c>
      <c r="AJ8" s="55">
        <v>23492</v>
      </c>
      <c r="AK8" s="55">
        <v>23855</v>
      </c>
      <c r="AL8" s="55">
        <v>157879</v>
      </c>
      <c r="AM8" s="55">
        <v>78411</v>
      </c>
      <c r="AN8" s="55">
        <v>79468</v>
      </c>
      <c r="AO8" s="55">
        <v>213246</v>
      </c>
      <c r="AP8" s="55">
        <v>105505</v>
      </c>
      <c r="AQ8" s="55">
        <v>107741</v>
      </c>
      <c r="AR8" s="55">
        <v>49165</v>
      </c>
      <c r="AS8" s="55">
        <v>24407</v>
      </c>
      <c r="AT8" s="55">
        <v>24758</v>
      </c>
      <c r="AU8" s="55">
        <v>164081</v>
      </c>
      <c r="AV8" s="55">
        <v>81098</v>
      </c>
      <c r="AW8" s="55">
        <v>82983</v>
      </c>
      <c r="AX8" s="55">
        <v>227996</v>
      </c>
      <c r="AY8" s="55">
        <v>112422</v>
      </c>
      <c r="AZ8" s="55">
        <v>115574</v>
      </c>
      <c r="BA8" s="55">
        <v>52360</v>
      </c>
      <c r="BB8" s="55">
        <v>26044</v>
      </c>
      <c r="BC8" s="55">
        <v>26316</v>
      </c>
      <c r="BD8" s="55">
        <v>175636</v>
      </c>
      <c r="BE8" s="55">
        <v>86378</v>
      </c>
      <c r="BF8" s="55">
        <v>89258</v>
      </c>
      <c r="BG8" s="55">
        <v>227996</v>
      </c>
      <c r="BH8" s="55">
        <v>112422</v>
      </c>
      <c r="BI8" s="55">
        <v>115574</v>
      </c>
      <c r="BJ8" s="55">
        <v>52360</v>
      </c>
      <c r="BK8" s="55">
        <v>26044</v>
      </c>
      <c r="BL8" s="55">
        <v>26316</v>
      </c>
      <c r="BM8" s="55">
        <v>175636</v>
      </c>
      <c r="BN8" s="55">
        <v>86378</v>
      </c>
      <c r="BO8" s="55">
        <v>89258</v>
      </c>
      <c r="BP8" s="190">
        <v>237857</v>
      </c>
      <c r="BQ8" s="190">
        <v>117445</v>
      </c>
      <c r="BR8" s="190">
        <v>120412</v>
      </c>
      <c r="BS8" s="190">
        <v>53944</v>
      </c>
      <c r="BT8" s="190">
        <v>26877</v>
      </c>
      <c r="BU8" s="190">
        <v>27067</v>
      </c>
      <c r="BV8" s="190">
        <v>183913</v>
      </c>
      <c r="BW8" s="190">
        <v>90568</v>
      </c>
      <c r="BX8" s="190">
        <v>93345</v>
      </c>
      <c r="BY8" s="267">
        <v>248899</v>
      </c>
      <c r="BZ8" s="64">
        <v>123154</v>
      </c>
      <c r="CA8" s="64">
        <v>125745</v>
      </c>
      <c r="CB8" s="267">
        <v>55585</v>
      </c>
      <c r="CC8" s="64">
        <v>27740</v>
      </c>
      <c r="CD8" s="64">
        <v>27845</v>
      </c>
      <c r="CE8" s="267">
        <v>193314</v>
      </c>
      <c r="CF8" s="64">
        <v>95414</v>
      </c>
      <c r="CG8" s="64">
        <v>97900</v>
      </c>
      <c r="CH8" s="55">
        <v>261747</v>
      </c>
      <c r="CI8" s="55">
        <v>129883</v>
      </c>
      <c r="CJ8" s="55">
        <v>131864</v>
      </c>
      <c r="CK8" s="64">
        <v>57338</v>
      </c>
      <c r="CL8" s="55">
        <v>28662</v>
      </c>
      <c r="CM8" s="55">
        <v>28676</v>
      </c>
      <c r="CN8" s="64">
        <v>204409</v>
      </c>
      <c r="CO8" s="55">
        <v>101221</v>
      </c>
      <c r="CP8" s="55">
        <v>103188</v>
      </c>
      <c r="CQ8" s="285">
        <v>278048</v>
      </c>
      <c r="CR8" s="278">
        <v>138461</v>
      </c>
      <c r="CS8" s="278">
        <v>139587</v>
      </c>
      <c r="CT8" s="285">
        <v>59339</v>
      </c>
      <c r="CU8" s="278">
        <v>29716</v>
      </c>
      <c r="CV8" s="278">
        <v>29623</v>
      </c>
      <c r="CW8" s="285">
        <v>218709</v>
      </c>
      <c r="CX8" s="55">
        <v>108745</v>
      </c>
      <c r="CY8" s="55">
        <v>109964</v>
      </c>
      <c r="CZ8" s="338">
        <v>305395</v>
      </c>
      <c r="DA8" s="339">
        <v>152162</v>
      </c>
      <c r="DB8" s="339">
        <v>153233</v>
      </c>
      <c r="DC8" s="340">
        <v>63707</v>
      </c>
      <c r="DD8" s="339">
        <v>31937</v>
      </c>
      <c r="DE8" s="339">
        <v>31770</v>
      </c>
      <c r="DF8" s="340">
        <v>241688</v>
      </c>
      <c r="DG8" s="339">
        <v>120225</v>
      </c>
      <c r="DH8" s="341">
        <v>121463</v>
      </c>
      <c r="DI8" s="319">
        <v>305395</v>
      </c>
      <c r="DJ8" s="324">
        <v>152162</v>
      </c>
      <c r="DK8" s="324">
        <v>153233</v>
      </c>
      <c r="DL8" s="319">
        <v>63707</v>
      </c>
      <c r="DM8" s="324">
        <v>31937</v>
      </c>
      <c r="DN8" s="324">
        <v>31770</v>
      </c>
      <c r="DO8" s="319">
        <v>241688</v>
      </c>
      <c r="DP8" s="324">
        <v>120225</v>
      </c>
      <c r="DQ8" s="324">
        <v>121463</v>
      </c>
      <c r="DR8" s="55">
        <v>318005</v>
      </c>
      <c r="DS8" s="55">
        <v>158509</v>
      </c>
      <c r="DT8" s="55">
        <v>159496</v>
      </c>
      <c r="DU8" s="55">
        <v>65847</v>
      </c>
      <c r="DV8" s="55">
        <v>33025</v>
      </c>
      <c r="DW8" s="55">
        <v>32822</v>
      </c>
      <c r="DX8" s="55">
        <v>252158</v>
      </c>
      <c r="DY8" s="55">
        <v>125484</v>
      </c>
      <c r="DZ8" s="55">
        <v>126674</v>
      </c>
    </row>
    <row r="9" spans="1:130" x14ac:dyDescent="0.25">
      <c r="A9" s="57">
        <v>41913</v>
      </c>
      <c r="B9" s="55">
        <v>163789</v>
      </c>
      <c r="C9" s="55">
        <v>80685</v>
      </c>
      <c r="D9" s="55">
        <v>83104</v>
      </c>
      <c r="E9" s="55">
        <v>37980</v>
      </c>
      <c r="F9" s="55">
        <v>18921</v>
      </c>
      <c r="G9" s="55">
        <v>19059</v>
      </c>
      <c r="H9" s="55">
        <v>125809</v>
      </c>
      <c r="I9" s="55">
        <v>61764</v>
      </c>
      <c r="J9" s="55">
        <v>64045</v>
      </c>
      <c r="K9" s="55">
        <v>167408</v>
      </c>
      <c r="L9" s="55">
        <v>83023</v>
      </c>
      <c r="M9" s="55">
        <v>84385</v>
      </c>
      <c r="N9" s="55">
        <v>39295</v>
      </c>
      <c r="U9" s="55">
        <v>63454</v>
      </c>
      <c r="V9" s="55">
        <v>64659</v>
      </c>
      <c r="W9" s="55">
        <v>170087</v>
      </c>
      <c r="X9" s="55">
        <v>84845</v>
      </c>
      <c r="Y9" s="55">
        <v>85242</v>
      </c>
      <c r="Z9" s="55">
        <v>40567</v>
      </c>
      <c r="AA9" s="55">
        <v>20191</v>
      </c>
      <c r="AB9" s="55">
        <v>20376</v>
      </c>
      <c r="AC9" s="55">
        <v>129520</v>
      </c>
      <c r="AD9" s="55">
        <v>64654</v>
      </c>
      <c r="AE9" s="55">
        <v>64866</v>
      </c>
      <c r="AF9" s="55">
        <v>172579</v>
      </c>
      <c r="AG9" s="55">
        <v>86491</v>
      </c>
      <c r="AH9" s="55">
        <v>86088</v>
      </c>
      <c r="AI9" s="55">
        <v>41861</v>
      </c>
      <c r="AJ9" s="55">
        <v>20827</v>
      </c>
      <c r="AK9" s="55">
        <v>21034</v>
      </c>
      <c r="AL9" s="55">
        <v>130718</v>
      </c>
      <c r="AM9" s="55">
        <v>65664</v>
      </c>
      <c r="AN9" s="55">
        <v>65054</v>
      </c>
      <c r="AO9" s="55">
        <v>175834</v>
      </c>
      <c r="AP9" s="55">
        <v>88380</v>
      </c>
      <c r="AQ9" s="55">
        <v>87454</v>
      </c>
      <c r="AR9" s="55">
        <v>43263</v>
      </c>
      <c r="AS9" s="55">
        <v>21515</v>
      </c>
      <c r="AT9" s="55">
        <v>21748</v>
      </c>
      <c r="AU9" s="55">
        <v>132571</v>
      </c>
      <c r="AV9" s="55">
        <v>66865</v>
      </c>
      <c r="AW9" s="55">
        <v>65706</v>
      </c>
      <c r="AX9" s="55">
        <v>186920</v>
      </c>
      <c r="AY9" s="55">
        <v>93933</v>
      </c>
      <c r="AZ9" s="55">
        <v>92987</v>
      </c>
      <c r="BA9" s="55">
        <v>46604</v>
      </c>
      <c r="BB9" s="55">
        <v>23179</v>
      </c>
      <c r="BC9" s="55">
        <v>23425</v>
      </c>
      <c r="BD9" s="55">
        <v>140316</v>
      </c>
      <c r="BE9" s="55">
        <v>70754</v>
      </c>
      <c r="BF9" s="55">
        <v>69562</v>
      </c>
      <c r="BG9" s="55">
        <v>186920</v>
      </c>
      <c r="BH9" s="55">
        <v>93933</v>
      </c>
      <c r="BI9" s="55">
        <v>92987</v>
      </c>
      <c r="BJ9" s="55">
        <v>46604</v>
      </c>
      <c r="BK9" s="55">
        <v>23179</v>
      </c>
      <c r="BL9" s="55">
        <v>23425</v>
      </c>
      <c r="BM9" s="55">
        <v>140316</v>
      </c>
      <c r="BN9" s="55">
        <v>70754</v>
      </c>
      <c r="BO9" s="55">
        <v>69562</v>
      </c>
      <c r="BP9" s="190">
        <v>194609</v>
      </c>
      <c r="BQ9" s="190">
        <v>97577</v>
      </c>
      <c r="BR9" s="190">
        <v>97032</v>
      </c>
      <c r="BS9" s="190">
        <v>48546</v>
      </c>
      <c r="BT9" s="190">
        <v>24158</v>
      </c>
      <c r="BU9" s="190">
        <v>24388</v>
      </c>
      <c r="BV9" s="190">
        <v>146063</v>
      </c>
      <c r="BW9" s="190">
        <v>73419</v>
      </c>
      <c r="BX9" s="190">
        <v>72644</v>
      </c>
      <c r="BY9" s="267">
        <v>203159</v>
      </c>
      <c r="BZ9" s="64">
        <v>101531</v>
      </c>
      <c r="CA9" s="64">
        <v>101628</v>
      </c>
      <c r="CB9" s="267">
        <v>50622</v>
      </c>
      <c r="CC9" s="64">
        <v>25207</v>
      </c>
      <c r="CD9" s="64">
        <v>25415</v>
      </c>
      <c r="CE9" s="267">
        <v>152537</v>
      </c>
      <c r="CF9" s="64">
        <v>76324</v>
      </c>
      <c r="CG9" s="64">
        <v>76213</v>
      </c>
      <c r="CH9" s="55">
        <v>211541</v>
      </c>
      <c r="CI9" s="55">
        <v>105292</v>
      </c>
      <c r="CJ9" s="55">
        <v>106249</v>
      </c>
      <c r="CK9" s="64">
        <v>52731</v>
      </c>
      <c r="CL9" s="55">
        <v>26281</v>
      </c>
      <c r="CM9" s="55">
        <v>26450</v>
      </c>
      <c r="CN9" s="64">
        <v>158810</v>
      </c>
      <c r="CO9" s="55">
        <v>79011</v>
      </c>
      <c r="CP9" s="55">
        <v>79799</v>
      </c>
      <c r="CQ9" s="285">
        <v>217738</v>
      </c>
      <c r="CR9" s="278">
        <v>107881</v>
      </c>
      <c r="CS9" s="278">
        <v>109857</v>
      </c>
      <c r="CT9" s="285">
        <v>54688</v>
      </c>
      <c r="CU9" s="278">
        <v>27271</v>
      </c>
      <c r="CV9" s="278">
        <v>27417</v>
      </c>
      <c r="CW9" s="285">
        <v>163050</v>
      </c>
      <c r="CX9" s="55">
        <v>80610</v>
      </c>
      <c r="CY9" s="55">
        <v>82440</v>
      </c>
      <c r="CZ9" s="338">
        <v>237285</v>
      </c>
      <c r="DA9" s="339">
        <v>117711</v>
      </c>
      <c r="DB9" s="339">
        <v>119574</v>
      </c>
      <c r="DC9" s="340">
        <v>58391</v>
      </c>
      <c r="DD9" s="339">
        <v>29223</v>
      </c>
      <c r="DE9" s="339">
        <v>29168</v>
      </c>
      <c r="DF9" s="340">
        <v>178894</v>
      </c>
      <c r="DG9" s="339">
        <v>88488</v>
      </c>
      <c r="DH9" s="341">
        <v>90406</v>
      </c>
      <c r="DI9" s="319">
        <v>237285</v>
      </c>
      <c r="DJ9" s="324">
        <v>117711</v>
      </c>
      <c r="DK9" s="324">
        <v>119574</v>
      </c>
      <c r="DL9" s="319">
        <v>58391</v>
      </c>
      <c r="DM9" s="324">
        <v>29223</v>
      </c>
      <c r="DN9" s="324">
        <v>29168</v>
      </c>
      <c r="DO9" s="319">
        <v>178894</v>
      </c>
      <c r="DP9" s="324">
        <v>88488</v>
      </c>
      <c r="DQ9" s="324">
        <v>90406</v>
      </c>
      <c r="DR9" s="55">
        <v>248700</v>
      </c>
      <c r="DS9" s="55">
        <v>123570</v>
      </c>
      <c r="DT9" s="55">
        <v>125130</v>
      </c>
      <c r="DU9" s="55">
        <v>60322</v>
      </c>
      <c r="DV9" s="55">
        <v>30241</v>
      </c>
      <c r="DW9" s="55">
        <v>30081</v>
      </c>
      <c r="DX9" s="55">
        <v>188378</v>
      </c>
      <c r="DY9" s="55">
        <v>93329</v>
      </c>
      <c r="DZ9" s="55">
        <v>95049</v>
      </c>
    </row>
    <row r="10" spans="1:130" s="270" customFormat="1" x14ac:dyDescent="0.25">
      <c r="A10" s="269" t="s">
        <v>114</v>
      </c>
      <c r="B10" s="270">
        <v>127251</v>
      </c>
      <c r="C10" s="270">
        <v>61968</v>
      </c>
      <c r="D10" s="270">
        <v>65283</v>
      </c>
      <c r="E10" s="270">
        <v>32082</v>
      </c>
      <c r="F10" s="270">
        <v>16009</v>
      </c>
      <c r="G10" s="270">
        <v>16073</v>
      </c>
      <c r="H10" s="270">
        <v>95169</v>
      </c>
      <c r="I10" s="270">
        <v>45959</v>
      </c>
      <c r="J10" s="270">
        <v>49210</v>
      </c>
      <c r="K10" s="270">
        <v>132958</v>
      </c>
      <c r="L10" s="270">
        <v>64735</v>
      </c>
      <c r="M10" s="270">
        <v>68223</v>
      </c>
      <c r="N10" s="270">
        <v>33678</v>
      </c>
      <c r="U10" s="270">
        <v>47914</v>
      </c>
      <c r="V10" s="270">
        <v>51366</v>
      </c>
      <c r="W10" s="270">
        <v>139655</v>
      </c>
      <c r="X10" s="270">
        <v>68091</v>
      </c>
      <c r="Y10" s="270">
        <v>71564</v>
      </c>
      <c r="Z10" s="270">
        <v>35391</v>
      </c>
      <c r="AA10" s="270">
        <v>17696</v>
      </c>
      <c r="AB10" s="270">
        <v>17695</v>
      </c>
      <c r="AC10" s="270">
        <v>104264</v>
      </c>
      <c r="AD10" s="270">
        <v>50395</v>
      </c>
      <c r="AE10" s="270">
        <v>53869</v>
      </c>
      <c r="AF10" s="270">
        <v>146699</v>
      </c>
      <c r="AG10" s="270">
        <v>71735</v>
      </c>
      <c r="AH10" s="270">
        <v>74964</v>
      </c>
      <c r="AI10" s="270">
        <v>37163</v>
      </c>
      <c r="AJ10" s="270">
        <v>18600</v>
      </c>
      <c r="AK10" s="270">
        <v>18563</v>
      </c>
      <c r="AL10" s="270">
        <v>109536</v>
      </c>
      <c r="AM10" s="270">
        <v>53135</v>
      </c>
      <c r="AN10" s="270">
        <v>56401</v>
      </c>
      <c r="AO10" s="270">
        <v>153223</v>
      </c>
      <c r="AP10" s="270">
        <v>75275</v>
      </c>
      <c r="AQ10" s="270">
        <v>77948</v>
      </c>
      <c r="AR10" s="270">
        <v>38926</v>
      </c>
      <c r="AS10" s="270">
        <v>19502</v>
      </c>
      <c r="AT10" s="270">
        <v>19424</v>
      </c>
      <c r="AU10" s="270">
        <v>114297</v>
      </c>
      <c r="AV10" s="270">
        <v>55773</v>
      </c>
      <c r="AW10" s="270">
        <v>58524</v>
      </c>
      <c r="AX10" s="270">
        <v>162819</v>
      </c>
      <c r="AY10" s="270">
        <v>81069</v>
      </c>
      <c r="AZ10" s="270">
        <v>81750</v>
      </c>
      <c r="BA10" s="270">
        <v>42266</v>
      </c>
      <c r="BB10" s="270">
        <v>21210</v>
      </c>
      <c r="BC10" s="270">
        <v>21056</v>
      </c>
      <c r="BD10" s="270">
        <v>120553</v>
      </c>
      <c r="BE10" s="270">
        <v>59859</v>
      </c>
      <c r="BF10" s="270">
        <v>60694</v>
      </c>
      <c r="BG10" s="270">
        <v>162819</v>
      </c>
      <c r="BH10" s="270">
        <v>81069</v>
      </c>
      <c r="BI10" s="270">
        <v>81750</v>
      </c>
      <c r="BJ10" s="270">
        <v>42266</v>
      </c>
      <c r="BK10" s="270">
        <v>21210</v>
      </c>
      <c r="BL10" s="270">
        <v>21056</v>
      </c>
      <c r="BM10" s="270">
        <v>120553</v>
      </c>
      <c r="BN10" s="270">
        <v>59859</v>
      </c>
      <c r="BO10" s="270">
        <v>60694</v>
      </c>
      <c r="BP10" s="271">
        <v>166072</v>
      </c>
      <c r="BQ10" s="271">
        <v>83187</v>
      </c>
      <c r="BR10" s="271">
        <v>82885</v>
      </c>
      <c r="BS10" s="271">
        <v>43857</v>
      </c>
      <c r="BT10" s="271">
        <v>22018</v>
      </c>
      <c r="BU10" s="271">
        <v>21839</v>
      </c>
      <c r="BV10" s="271">
        <v>122215</v>
      </c>
      <c r="BW10" s="271">
        <v>61169</v>
      </c>
      <c r="BX10" s="271">
        <v>61046</v>
      </c>
      <c r="BY10" s="272">
        <v>169132</v>
      </c>
      <c r="BZ10" s="273">
        <v>85128</v>
      </c>
      <c r="CA10" s="273">
        <v>84004</v>
      </c>
      <c r="CB10" s="272">
        <v>45468</v>
      </c>
      <c r="CC10" s="273">
        <v>22840</v>
      </c>
      <c r="CD10" s="273">
        <v>22628</v>
      </c>
      <c r="CE10" s="272">
        <v>123664</v>
      </c>
      <c r="CF10" s="273">
        <v>62288</v>
      </c>
      <c r="CG10" s="273">
        <v>61376</v>
      </c>
      <c r="CH10" s="270">
        <v>172947</v>
      </c>
      <c r="CI10" s="270">
        <v>87308</v>
      </c>
      <c r="CJ10" s="270">
        <v>85639</v>
      </c>
      <c r="CK10" s="273">
        <v>47186</v>
      </c>
      <c r="CL10" s="270">
        <v>23712</v>
      </c>
      <c r="CM10" s="270">
        <v>23474</v>
      </c>
      <c r="CN10" s="273">
        <v>125761</v>
      </c>
      <c r="CO10" s="270">
        <v>63596</v>
      </c>
      <c r="CP10" s="270">
        <v>62165</v>
      </c>
      <c r="CQ10" s="286">
        <v>178222</v>
      </c>
      <c r="CR10" s="279">
        <v>90048</v>
      </c>
      <c r="CS10" s="279">
        <v>88174</v>
      </c>
      <c r="CT10" s="286">
        <v>49081</v>
      </c>
      <c r="CU10" s="279">
        <v>24680</v>
      </c>
      <c r="CV10" s="279">
        <v>24401</v>
      </c>
      <c r="CW10" s="286">
        <v>129141</v>
      </c>
      <c r="CX10" s="270">
        <v>65368</v>
      </c>
      <c r="CY10" s="270">
        <v>63773</v>
      </c>
      <c r="CZ10" s="342">
        <v>193280</v>
      </c>
      <c r="DA10" s="343">
        <v>97334</v>
      </c>
      <c r="DB10" s="343">
        <v>95946</v>
      </c>
      <c r="DC10" s="344">
        <v>53405</v>
      </c>
      <c r="DD10" s="343">
        <v>26900</v>
      </c>
      <c r="DE10" s="343">
        <v>26505</v>
      </c>
      <c r="DF10" s="344">
        <v>139875</v>
      </c>
      <c r="DG10" s="343">
        <v>70434</v>
      </c>
      <c r="DH10" s="345">
        <v>69441</v>
      </c>
      <c r="DI10" s="320">
        <v>193280</v>
      </c>
      <c r="DJ10" s="325">
        <v>97334</v>
      </c>
      <c r="DK10" s="325">
        <v>95946</v>
      </c>
      <c r="DL10" s="320">
        <v>53405</v>
      </c>
      <c r="DM10" s="325">
        <v>26900</v>
      </c>
      <c r="DN10" s="325">
        <v>26505</v>
      </c>
      <c r="DO10" s="320">
        <v>139875</v>
      </c>
      <c r="DP10" s="325">
        <v>70434</v>
      </c>
      <c r="DQ10" s="325">
        <v>69441</v>
      </c>
      <c r="DR10" s="270">
        <v>202333</v>
      </c>
      <c r="DS10" s="270">
        <v>101553</v>
      </c>
      <c r="DT10" s="270">
        <v>100780</v>
      </c>
      <c r="DU10" s="270">
        <v>55784</v>
      </c>
      <c r="DV10" s="270">
        <v>28121</v>
      </c>
      <c r="DW10" s="270">
        <v>27663</v>
      </c>
      <c r="DX10" s="270">
        <v>146549</v>
      </c>
      <c r="DY10" s="270">
        <v>73432</v>
      </c>
      <c r="DZ10" s="270">
        <v>73117</v>
      </c>
    </row>
    <row r="11" spans="1:130" s="270" customFormat="1" x14ac:dyDescent="0.25">
      <c r="A11" s="269" t="s">
        <v>115</v>
      </c>
      <c r="B11" s="270">
        <v>103700</v>
      </c>
      <c r="C11" s="270">
        <v>49220</v>
      </c>
      <c r="D11" s="270">
        <v>54480</v>
      </c>
      <c r="E11" s="270">
        <v>27111</v>
      </c>
      <c r="F11" s="270">
        <v>13482</v>
      </c>
      <c r="G11" s="270">
        <v>13629</v>
      </c>
      <c r="H11" s="270">
        <v>76589</v>
      </c>
      <c r="I11" s="270">
        <v>35738</v>
      </c>
      <c r="J11" s="270">
        <v>40851</v>
      </c>
      <c r="K11" s="270">
        <v>108687</v>
      </c>
      <c r="L11" s="270">
        <v>51101</v>
      </c>
      <c r="M11" s="270">
        <v>57586</v>
      </c>
      <c r="N11" s="270">
        <v>28629</v>
      </c>
      <c r="U11" s="270">
        <v>36930</v>
      </c>
      <c r="V11" s="270">
        <v>43128</v>
      </c>
      <c r="W11" s="270">
        <v>113257</v>
      </c>
      <c r="X11" s="270">
        <v>52989</v>
      </c>
      <c r="Y11" s="270">
        <v>60268</v>
      </c>
      <c r="Z11" s="270">
        <v>30149</v>
      </c>
      <c r="AA11" s="270">
        <v>14897</v>
      </c>
      <c r="AB11" s="270">
        <v>15252</v>
      </c>
      <c r="AC11" s="270">
        <v>83108</v>
      </c>
      <c r="AD11" s="270">
        <v>38092</v>
      </c>
      <c r="AE11" s="270">
        <v>45016</v>
      </c>
      <c r="AF11" s="270">
        <v>117663</v>
      </c>
      <c r="AG11" s="270">
        <v>54971</v>
      </c>
      <c r="AH11" s="270">
        <v>62692</v>
      </c>
      <c r="AI11" s="270">
        <v>31700</v>
      </c>
      <c r="AJ11" s="270">
        <v>15672</v>
      </c>
      <c r="AK11" s="270">
        <v>16028</v>
      </c>
      <c r="AL11" s="270">
        <v>85963</v>
      </c>
      <c r="AM11" s="270">
        <v>39299</v>
      </c>
      <c r="AN11" s="270">
        <v>46664</v>
      </c>
      <c r="AO11" s="270">
        <v>122255</v>
      </c>
      <c r="AP11" s="270">
        <v>57177</v>
      </c>
      <c r="AQ11" s="270">
        <v>65078</v>
      </c>
      <c r="AR11" s="270">
        <v>33311</v>
      </c>
      <c r="AS11" s="270">
        <v>16505</v>
      </c>
      <c r="AT11" s="270">
        <v>16806</v>
      </c>
      <c r="AU11" s="270">
        <v>88944</v>
      </c>
      <c r="AV11" s="270">
        <v>40672</v>
      </c>
      <c r="AW11" s="270">
        <v>48272</v>
      </c>
      <c r="AX11" s="270">
        <v>133113</v>
      </c>
      <c r="AY11" s="270">
        <v>62680</v>
      </c>
      <c r="AZ11" s="270">
        <v>70433</v>
      </c>
      <c r="BA11" s="270">
        <v>36816</v>
      </c>
      <c r="BB11" s="270">
        <v>18372</v>
      </c>
      <c r="BC11" s="270">
        <v>18444</v>
      </c>
      <c r="BD11" s="270">
        <v>96297</v>
      </c>
      <c r="BE11" s="270">
        <v>44308</v>
      </c>
      <c r="BF11" s="270">
        <v>51989</v>
      </c>
      <c r="BG11" s="270">
        <v>133113</v>
      </c>
      <c r="BH11" s="270">
        <v>62680</v>
      </c>
      <c r="BI11" s="270">
        <v>70433</v>
      </c>
      <c r="BJ11" s="270">
        <v>36816</v>
      </c>
      <c r="BK11" s="270">
        <v>18372</v>
      </c>
      <c r="BL11" s="270">
        <v>18444</v>
      </c>
      <c r="BM11" s="270">
        <v>96297</v>
      </c>
      <c r="BN11" s="270">
        <v>44308</v>
      </c>
      <c r="BO11" s="270">
        <v>51989</v>
      </c>
      <c r="BP11" s="271">
        <v>139944</v>
      </c>
      <c r="BQ11" s="271">
        <v>66259</v>
      </c>
      <c r="BR11" s="271">
        <v>73685</v>
      </c>
      <c r="BS11" s="271">
        <v>38739</v>
      </c>
      <c r="BT11" s="271">
        <v>19401</v>
      </c>
      <c r="BU11" s="271">
        <v>19338</v>
      </c>
      <c r="BV11" s="271">
        <v>101205</v>
      </c>
      <c r="BW11" s="271">
        <v>46858</v>
      </c>
      <c r="BX11" s="271">
        <v>54347</v>
      </c>
      <c r="BY11" s="272">
        <v>147124</v>
      </c>
      <c r="BZ11" s="273">
        <v>70129</v>
      </c>
      <c r="CA11" s="273">
        <v>76995</v>
      </c>
      <c r="CB11" s="272">
        <v>40726</v>
      </c>
      <c r="CC11" s="273">
        <v>20463</v>
      </c>
      <c r="CD11" s="273">
        <v>20263</v>
      </c>
      <c r="CE11" s="272">
        <v>106398</v>
      </c>
      <c r="CF11" s="273">
        <v>49666</v>
      </c>
      <c r="CG11" s="273">
        <v>56732</v>
      </c>
      <c r="CH11" s="270">
        <v>153790</v>
      </c>
      <c r="CI11" s="270">
        <v>73895</v>
      </c>
      <c r="CJ11" s="270">
        <v>79895</v>
      </c>
      <c r="CK11" s="273">
        <v>42702</v>
      </c>
      <c r="CL11" s="270">
        <v>21523</v>
      </c>
      <c r="CM11" s="270">
        <v>21179</v>
      </c>
      <c r="CN11" s="273">
        <v>111088</v>
      </c>
      <c r="CO11" s="270">
        <v>52372</v>
      </c>
      <c r="CP11" s="270">
        <v>58716</v>
      </c>
      <c r="CQ11" s="286">
        <v>159388</v>
      </c>
      <c r="CR11" s="279">
        <v>77302</v>
      </c>
      <c r="CS11" s="279">
        <v>82086</v>
      </c>
      <c r="CT11" s="286">
        <v>44621</v>
      </c>
      <c r="CU11" s="279">
        <v>22552</v>
      </c>
      <c r="CV11" s="279">
        <v>22069</v>
      </c>
      <c r="CW11" s="286">
        <v>114767</v>
      </c>
      <c r="CX11" s="270">
        <v>54750</v>
      </c>
      <c r="CY11" s="270">
        <v>60017</v>
      </c>
      <c r="CZ11" s="342">
        <v>167251</v>
      </c>
      <c r="DA11" s="343">
        <v>82556</v>
      </c>
      <c r="DB11" s="343">
        <v>84695</v>
      </c>
      <c r="DC11" s="344">
        <v>48288</v>
      </c>
      <c r="DD11" s="343">
        <v>24515</v>
      </c>
      <c r="DE11" s="343">
        <v>23773</v>
      </c>
      <c r="DF11" s="344">
        <v>118963</v>
      </c>
      <c r="DG11" s="343">
        <v>58041</v>
      </c>
      <c r="DH11" s="345">
        <v>60922</v>
      </c>
      <c r="DI11" s="320">
        <v>167251</v>
      </c>
      <c r="DJ11" s="325">
        <v>82556</v>
      </c>
      <c r="DK11" s="325">
        <v>84695</v>
      </c>
      <c r="DL11" s="320">
        <v>48288</v>
      </c>
      <c r="DM11" s="325">
        <v>24515</v>
      </c>
      <c r="DN11" s="325">
        <v>23773</v>
      </c>
      <c r="DO11" s="320">
        <v>118963</v>
      </c>
      <c r="DP11" s="325">
        <v>58041</v>
      </c>
      <c r="DQ11" s="325">
        <v>60922</v>
      </c>
      <c r="DR11" s="270">
        <v>170573</v>
      </c>
      <c r="DS11" s="270">
        <v>84778</v>
      </c>
      <c r="DT11" s="270">
        <v>85795</v>
      </c>
      <c r="DU11" s="270">
        <v>50122</v>
      </c>
      <c r="DV11" s="270">
        <v>25498</v>
      </c>
      <c r="DW11" s="270">
        <v>24624</v>
      </c>
      <c r="DX11" s="270">
        <v>120451</v>
      </c>
      <c r="DY11" s="270">
        <v>59280</v>
      </c>
      <c r="DZ11" s="270">
        <v>61171</v>
      </c>
    </row>
    <row r="12" spans="1:130" s="270" customFormat="1" x14ac:dyDescent="0.25">
      <c r="A12" s="269" t="s">
        <v>116</v>
      </c>
      <c r="B12" s="270">
        <v>85895</v>
      </c>
      <c r="C12" s="270">
        <v>40555</v>
      </c>
      <c r="D12" s="270">
        <v>45340</v>
      </c>
      <c r="E12" s="270">
        <v>22455</v>
      </c>
      <c r="F12" s="270">
        <v>11225</v>
      </c>
      <c r="G12" s="270">
        <v>11230</v>
      </c>
      <c r="H12" s="270">
        <v>63440</v>
      </c>
      <c r="I12" s="270">
        <v>29330</v>
      </c>
      <c r="J12" s="270">
        <v>34110</v>
      </c>
      <c r="K12" s="270">
        <v>90538</v>
      </c>
      <c r="L12" s="270">
        <v>42546</v>
      </c>
      <c r="M12" s="270">
        <v>47992</v>
      </c>
      <c r="N12" s="270">
        <v>23623</v>
      </c>
      <c r="U12" s="270">
        <v>30816</v>
      </c>
      <c r="V12" s="270">
        <v>36099</v>
      </c>
      <c r="W12" s="270">
        <v>95305</v>
      </c>
      <c r="X12" s="270">
        <v>44496</v>
      </c>
      <c r="Y12" s="270">
        <v>50809</v>
      </c>
      <c r="Z12" s="270">
        <v>24871</v>
      </c>
      <c r="AA12" s="270">
        <v>12270</v>
      </c>
      <c r="AB12" s="270">
        <v>12601</v>
      </c>
      <c r="AC12" s="270">
        <v>70434</v>
      </c>
      <c r="AD12" s="270">
        <v>32226</v>
      </c>
      <c r="AE12" s="270">
        <v>38208</v>
      </c>
      <c r="AF12" s="270">
        <v>100175</v>
      </c>
      <c r="AG12" s="270">
        <v>46419</v>
      </c>
      <c r="AH12" s="270">
        <v>53756</v>
      </c>
      <c r="AI12" s="270">
        <v>26206</v>
      </c>
      <c r="AJ12" s="270">
        <v>12854</v>
      </c>
      <c r="AK12" s="270">
        <v>13352</v>
      </c>
      <c r="AL12" s="270">
        <v>73969</v>
      </c>
      <c r="AM12" s="270">
        <v>33565</v>
      </c>
      <c r="AN12" s="270">
        <v>40404</v>
      </c>
      <c r="AO12" s="270">
        <v>105090</v>
      </c>
      <c r="AP12" s="270">
        <v>48313</v>
      </c>
      <c r="AQ12" s="270">
        <v>56777</v>
      </c>
      <c r="AR12" s="270">
        <v>27641</v>
      </c>
      <c r="AS12" s="270">
        <v>13492</v>
      </c>
      <c r="AT12" s="270">
        <v>14149</v>
      </c>
      <c r="AU12" s="270">
        <v>77449</v>
      </c>
      <c r="AV12" s="270">
        <v>34821</v>
      </c>
      <c r="AW12" s="270">
        <v>42628</v>
      </c>
      <c r="AX12" s="270">
        <v>114688</v>
      </c>
      <c r="AY12" s="270">
        <v>52030</v>
      </c>
      <c r="AZ12" s="270">
        <v>62658</v>
      </c>
      <c r="BA12" s="270">
        <v>30773</v>
      </c>
      <c r="BB12" s="270">
        <v>14938</v>
      </c>
      <c r="BC12" s="270">
        <v>15835</v>
      </c>
      <c r="BD12" s="270">
        <v>83915</v>
      </c>
      <c r="BE12" s="270">
        <v>37092</v>
      </c>
      <c r="BF12" s="270">
        <v>46823</v>
      </c>
      <c r="BG12" s="270">
        <v>114688</v>
      </c>
      <c r="BH12" s="270">
        <v>52030</v>
      </c>
      <c r="BI12" s="270">
        <v>62658</v>
      </c>
      <c r="BJ12" s="270">
        <v>30773</v>
      </c>
      <c r="BK12" s="270">
        <v>14938</v>
      </c>
      <c r="BL12" s="270">
        <v>15835</v>
      </c>
      <c r="BM12" s="270">
        <v>83915</v>
      </c>
      <c r="BN12" s="270">
        <v>37092</v>
      </c>
      <c r="BO12" s="270">
        <v>46823</v>
      </c>
      <c r="BP12" s="271">
        <v>118955</v>
      </c>
      <c r="BQ12" s="271">
        <v>53889</v>
      </c>
      <c r="BR12" s="271">
        <v>65066</v>
      </c>
      <c r="BS12" s="271">
        <v>32373</v>
      </c>
      <c r="BT12" s="271">
        <v>15726</v>
      </c>
      <c r="BU12" s="271">
        <v>16647</v>
      </c>
      <c r="BV12" s="271">
        <v>86582</v>
      </c>
      <c r="BW12" s="271">
        <v>38163</v>
      </c>
      <c r="BX12" s="271">
        <v>48419</v>
      </c>
      <c r="BY12" s="272">
        <v>123061</v>
      </c>
      <c r="BZ12" s="273">
        <v>55831</v>
      </c>
      <c r="CA12" s="273">
        <v>67230</v>
      </c>
      <c r="CB12" s="272">
        <v>34003</v>
      </c>
      <c r="CC12" s="273">
        <v>16558</v>
      </c>
      <c r="CD12" s="273">
        <v>17445</v>
      </c>
      <c r="CE12" s="272">
        <v>89058</v>
      </c>
      <c r="CF12" s="273">
        <v>39273</v>
      </c>
      <c r="CG12" s="273">
        <v>49785</v>
      </c>
      <c r="CH12" s="270">
        <v>127350</v>
      </c>
      <c r="CI12" s="270">
        <v>57995</v>
      </c>
      <c r="CJ12" s="270">
        <v>69355</v>
      </c>
      <c r="CK12" s="273">
        <v>35688</v>
      </c>
      <c r="CL12" s="270">
        <v>17445</v>
      </c>
      <c r="CM12" s="270">
        <v>18243</v>
      </c>
      <c r="CN12" s="273">
        <v>91662</v>
      </c>
      <c r="CO12" s="270">
        <v>40550</v>
      </c>
      <c r="CP12" s="270">
        <v>51112</v>
      </c>
      <c r="CQ12" s="286">
        <v>132033</v>
      </c>
      <c r="CR12" s="279">
        <v>60442</v>
      </c>
      <c r="CS12" s="279">
        <v>71591</v>
      </c>
      <c r="CT12" s="286">
        <v>37464</v>
      </c>
      <c r="CU12" s="279">
        <v>18403</v>
      </c>
      <c r="CV12" s="279">
        <v>19061</v>
      </c>
      <c r="CW12" s="286">
        <v>94569</v>
      </c>
      <c r="CX12" s="270">
        <v>42039</v>
      </c>
      <c r="CY12" s="270">
        <v>52530</v>
      </c>
      <c r="CZ12" s="342">
        <v>144087</v>
      </c>
      <c r="DA12" s="343">
        <v>66917</v>
      </c>
      <c r="DB12" s="343">
        <v>77170</v>
      </c>
      <c r="DC12" s="344">
        <v>41349</v>
      </c>
      <c r="DD12" s="343">
        <v>20513</v>
      </c>
      <c r="DE12" s="343">
        <v>20836</v>
      </c>
      <c r="DF12" s="344">
        <v>102738</v>
      </c>
      <c r="DG12" s="343">
        <v>46404</v>
      </c>
      <c r="DH12" s="345">
        <v>56334</v>
      </c>
      <c r="DI12" s="320">
        <v>144087</v>
      </c>
      <c r="DJ12" s="325">
        <v>66917</v>
      </c>
      <c r="DK12" s="325">
        <v>77170</v>
      </c>
      <c r="DL12" s="320">
        <v>41349</v>
      </c>
      <c r="DM12" s="325">
        <v>20513</v>
      </c>
      <c r="DN12" s="325">
        <v>20836</v>
      </c>
      <c r="DO12" s="320">
        <v>102738</v>
      </c>
      <c r="DP12" s="325">
        <v>46404</v>
      </c>
      <c r="DQ12" s="325">
        <v>56334</v>
      </c>
      <c r="DR12" s="270">
        <v>150950</v>
      </c>
      <c r="DS12" s="270">
        <v>70725</v>
      </c>
      <c r="DT12" s="270">
        <v>80225</v>
      </c>
      <c r="DU12" s="270">
        <v>43417</v>
      </c>
      <c r="DV12" s="270">
        <v>21634</v>
      </c>
      <c r="DW12" s="270">
        <v>21783</v>
      </c>
      <c r="DX12" s="270">
        <v>107533</v>
      </c>
      <c r="DY12" s="270">
        <v>49091</v>
      </c>
      <c r="DZ12" s="270">
        <v>58442</v>
      </c>
    </row>
    <row r="13" spans="1:130" s="270" customFormat="1" x14ac:dyDescent="0.25">
      <c r="A13" s="269" t="s">
        <v>117</v>
      </c>
      <c r="B13" s="270">
        <v>73218</v>
      </c>
      <c r="C13" s="270">
        <v>35012</v>
      </c>
      <c r="D13" s="270">
        <v>38206</v>
      </c>
      <c r="E13" s="270">
        <v>17818</v>
      </c>
      <c r="F13" s="270">
        <v>9034</v>
      </c>
      <c r="G13" s="270">
        <v>8784</v>
      </c>
      <c r="H13" s="270">
        <v>55400</v>
      </c>
      <c r="I13" s="270">
        <v>25978</v>
      </c>
      <c r="J13" s="270">
        <v>29422</v>
      </c>
      <c r="K13" s="270">
        <v>75929</v>
      </c>
      <c r="L13" s="270">
        <v>36437</v>
      </c>
      <c r="M13" s="270">
        <v>39492</v>
      </c>
      <c r="N13" s="270">
        <v>18586</v>
      </c>
      <c r="U13" s="270">
        <v>27010</v>
      </c>
      <c r="V13" s="270">
        <v>30333</v>
      </c>
      <c r="W13" s="270">
        <v>78863</v>
      </c>
      <c r="X13" s="270">
        <v>37861</v>
      </c>
      <c r="Y13" s="270">
        <v>41002</v>
      </c>
      <c r="Z13" s="270">
        <v>19485</v>
      </c>
      <c r="AA13" s="270">
        <v>9859</v>
      </c>
      <c r="AB13" s="270">
        <v>9626</v>
      </c>
      <c r="AC13" s="270">
        <v>59378</v>
      </c>
      <c r="AD13" s="270">
        <v>28002</v>
      </c>
      <c r="AE13" s="270">
        <v>31376</v>
      </c>
      <c r="AF13" s="270">
        <v>82088</v>
      </c>
      <c r="AG13" s="270">
        <v>39334</v>
      </c>
      <c r="AH13" s="270">
        <v>42754</v>
      </c>
      <c r="AI13" s="270">
        <v>20496</v>
      </c>
      <c r="AJ13" s="270">
        <v>10320</v>
      </c>
      <c r="AK13" s="270">
        <v>10176</v>
      </c>
      <c r="AL13" s="270">
        <v>61592</v>
      </c>
      <c r="AM13" s="270">
        <v>29014</v>
      </c>
      <c r="AN13" s="270">
        <v>32578</v>
      </c>
      <c r="AO13" s="270">
        <v>85685</v>
      </c>
      <c r="AP13" s="270">
        <v>40916</v>
      </c>
      <c r="AQ13" s="270">
        <v>44769</v>
      </c>
      <c r="AR13" s="270">
        <v>21588</v>
      </c>
      <c r="AS13" s="270">
        <v>10800</v>
      </c>
      <c r="AT13" s="270">
        <v>10788</v>
      </c>
      <c r="AU13" s="270">
        <v>64097</v>
      </c>
      <c r="AV13" s="270">
        <v>30116</v>
      </c>
      <c r="AW13" s="270">
        <v>33981</v>
      </c>
      <c r="AX13" s="270">
        <v>94047</v>
      </c>
      <c r="AY13" s="270">
        <v>44470</v>
      </c>
      <c r="AZ13" s="270">
        <v>49577</v>
      </c>
      <c r="BA13" s="270">
        <v>23961</v>
      </c>
      <c r="BB13" s="270">
        <v>11809</v>
      </c>
      <c r="BC13" s="270">
        <v>12152</v>
      </c>
      <c r="BD13" s="270">
        <v>70086</v>
      </c>
      <c r="BE13" s="270">
        <v>32661</v>
      </c>
      <c r="BF13" s="270">
        <v>37425</v>
      </c>
      <c r="BG13" s="270">
        <v>94047</v>
      </c>
      <c r="BH13" s="270">
        <v>44470</v>
      </c>
      <c r="BI13" s="270">
        <v>49577</v>
      </c>
      <c r="BJ13" s="270">
        <v>23961</v>
      </c>
      <c r="BK13" s="270">
        <v>11809</v>
      </c>
      <c r="BL13" s="270">
        <v>12152</v>
      </c>
      <c r="BM13" s="270">
        <v>70086</v>
      </c>
      <c r="BN13" s="270">
        <v>32661</v>
      </c>
      <c r="BO13" s="270">
        <v>37425</v>
      </c>
      <c r="BP13" s="271">
        <v>98490</v>
      </c>
      <c r="BQ13" s="271">
        <v>46235</v>
      </c>
      <c r="BR13" s="271">
        <v>52255</v>
      </c>
      <c r="BS13" s="271">
        <v>25252</v>
      </c>
      <c r="BT13" s="271">
        <v>12353</v>
      </c>
      <c r="BU13" s="271">
        <v>12899</v>
      </c>
      <c r="BV13" s="271">
        <v>73238</v>
      </c>
      <c r="BW13" s="271">
        <v>33882</v>
      </c>
      <c r="BX13" s="271">
        <v>39356</v>
      </c>
      <c r="BY13" s="272">
        <v>103036</v>
      </c>
      <c r="BZ13" s="273">
        <v>47980</v>
      </c>
      <c r="CA13" s="273">
        <v>55056</v>
      </c>
      <c r="CB13" s="272">
        <v>26630</v>
      </c>
      <c r="CC13" s="273">
        <v>12944</v>
      </c>
      <c r="CD13" s="273">
        <v>13686</v>
      </c>
      <c r="CE13" s="272">
        <v>76406</v>
      </c>
      <c r="CF13" s="273">
        <v>35036</v>
      </c>
      <c r="CG13" s="273">
        <v>41370</v>
      </c>
      <c r="CH13" s="270">
        <v>107631</v>
      </c>
      <c r="CI13" s="270">
        <v>49695</v>
      </c>
      <c r="CJ13" s="270">
        <v>57936</v>
      </c>
      <c r="CK13" s="273">
        <v>28111</v>
      </c>
      <c r="CL13" s="270">
        <v>13587</v>
      </c>
      <c r="CM13" s="270">
        <v>14524</v>
      </c>
      <c r="CN13" s="273">
        <v>79520</v>
      </c>
      <c r="CO13" s="270">
        <v>36108</v>
      </c>
      <c r="CP13" s="270">
        <v>43412</v>
      </c>
      <c r="CQ13" s="286">
        <v>112233</v>
      </c>
      <c r="CR13" s="279">
        <v>51387</v>
      </c>
      <c r="CS13" s="279">
        <v>60846</v>
      </c>
      <c r="CT13" s="286">
        <v>29683</v>
      </c>
      <c r="CU13" s="279">
        <v>14283</v>
      </c>
      <c r="CV13" s="279">
        <v>15400</v>
      </c>
      <c r="CW13" s="286">
        <v>82550</v>
      </c>
      <c r="CX13" s="270">
        <v>37104</v>
      </c>
      <c r="CY13" s="270">
        <v>45446</v>
      </c>
      <c r="CZ13" s="342">
        <v>120603</v>
      </c>
      <c r="DA13" s="343">
        <v>54756</v>
      </c>
      <c r="DB13" s="343">
        <v>65847</v>
      </c>
      <c r="DC13" s="344">
        <v>32969</v>
      </c>
      <c r="DD13" s="343">
        <v>15825</v>
      </c>
      <c r="DE13" s="343">
        <v>17144</v>
      </c>
      <c r="DF13" s="344">
        <v>87634</v>
      </c>
      <c r="DG13" s="343">
        <v>38931</v>
      </c>
      <c r="DH13" s="345">
        <v>48703</v>
      </c>
      <c r="DI13" s="320">
        <v>120603</v>
      </c>
      <c r="DJ13" s="325">
        <v>54756</v>
      </c>
      <c r="DK13" s="325">
        <v>65847</v>
      </c>
      <c r="DL13" s="320">
        <v>32969</v>
      </c>
      <c r="DM13" s="325">
        <v>15825</v>
      </c>
      <c r="DN13" s="325">
        <v>17144</v>
      </c>
      <c r="DO13" s="320">
        <v>87634</v>
      </c>
      <c r="DP13" s="325">
        <v>38931</v>
      </c>
      <c r="DQ13" s="325">
        <v>48703</v>
      </c>
      <c r="DR13" s="270">
        <v>124472</v>
      </c>
      <c r="DS13" s="270">
        <v>56547</v>
      </c>
      <c r="DT13" s="270">
        <v>67925</v>
      </c>
      <c r="DU13" s="270">
        <v>34653</v>
      </c>
      <c r="DV13" s="270">
        <v>16665</v>
      </c>
      <c r="DW13" s="270">
        <v>17988</v>
      </c>
      <c r="DX13" s="270">
        <v>89819</v>
      </c>
      <c r="DY13" s="270">
        <v>39882</v>
      </c>
      <c r="DZ13" s="270">
        <v>49937</v>
      </c>
    </row>
    <row r="14" spans="1:130" s="270" customFormat="1" x14ac:dyDescent="0.25">
      <c r="A14" s="269" t="s">
        <v>118</v>
      </c>
      <c r="B14" s="270">
        <v>60256</v>
      </c>
      <c r="C14" s="270">
        <v>29210</v>
      </c>
      <c r="D14" s="270">
        <v>31046</v>
      </c>
      <c r="E14" s="270">
        <v>14063</v>
      </c>
      <c r="F14" s="270">
        <v>7244</v>
      </c>
      <c r="G14" s="270">
        <v>6819</v>
      </c>
      <c r="H14" s="270">
        <v>46193</v>
      </c>
      <c r="I14" s="270">
        <v>21966</v>
      </c>
      <c r="J14" s="270">
        <v>24227</v>
      </c>
      <c r="K14" s="270">
        <v>62896</v>
      </c>
      <c r="L14" s="270">
        <v>30437</v>
      </c>
      <c r="M14" s="270">
        <v>32459</v>
      </c>
      <c r="N14" s="270">
        <v>14777</v>
      </c>
      <c r="U14" s="270">
        <v>22851</v>
      </c>
      <c r="V14" s="270">
        <v>25268</v>
      </c>
      <c r="W14" s="270">
        <v>65508</v>
      </c>
      <c r="X14" s="270">
        <v>31757</v>
      </c>
      <c r="Y14" s="270">
        <v>33751</v>
      </c>
      <c r="Z14" s="270">
        <v>15444</v>
      </c>
      <c r="AA14" s="270">
        <v>7924</v>
      </c>
      <c r="AB14" s="270">
        <v>7520</v>
      </c>
      <c r="AC14" s="270">
        <v>50064</v>
      </c>
      <c r="AD14" s="270">
        <v>23833</v>
      </c>
      <c r="AE14" s="270">
        <v>26231</v>
      </c>
      <c r="AF14" s="270">
        <v>68081</v>
      </c>
      <c r="AG14" s="270">
        <v>33132</v>
      </c>
      <c r="AH14" s="270">
        <v>34949</v>
      </c>
      <c r="AI14" s="270">
        <v>16091</v>
      </c>
      <c r="AJ14" s="270">
        <v>8265</v>
      </c>
      <c r="AK14" s="270">
        <v>7826</v>
      </c>
      <c r="AL14" s="270">
        <v>51990</v>
      </c>
      <c r="AM14" s="270">
        <v>24867</v>
      </c>
      <c r="AN14" s="270">
        <v>27123</v>
      </c>
      <c r="AO14" s="270">
        <v>70618</v>
      </c>
      <c r="AP14" s="270">
        <v>34507</v>
      </c>
      <c r="AQ14" s="270">
        <v>36111</v>
      </c>
      <c r="AR14" s="270">
        <v>16763</v>
      </c>
      <c r="AS14" s="270">
        <v>8620</v>
      </c>
      <c r="AT14" s="270">
        <v>8143</v>
      </c>
      <c r="AU14" s="270">
        <v>53855</v>
      </c>
      <c r="AV14" s="270">
        <v>25887</v>
      </c>
      <c r="AW14" s="270">
        <v>27968</v>
      </c>
      <c r="AX14" s="270">
        <v>75698</v>
      </c>
      <c r="AY14" s="270">
        <v>37144</v>
      </c>
      <c r="AZ14" s="270">
        <v>38554</v>
      </c>
      <c r="BA14" s="270">
        <v>18315</v>
      </c>
      <c r="BB14" s="270">
        <v>9402</v>
      </c>
      <c r="BC14" s="270">
        <v>8913</v>
      </c>
      <c r="BD14" s="270">
        <v>57383</v>
      </c>
      <c r="BE14" s="270">
        <v>27742</v>
      </c>
      <c r="BF14" s="270">
        <v>29641</v>
      </c>
      <c r="BG14" s="270">
        <v>75698</v>
      </c>
      <c r="BH14" s="270">
        <v>37144</v>
      </c>
      <c r="BI14" s="270">
        <v>38554</v>
      </c>
      <c r="BJ14" s="270">
        <v>18315</v>
      </c>
      <c r="BK14" s="270">
        <v>9402</v>
      </c>
      <c r="BL14" s="270">
        <v>8913</v>
      </c>
      <c r="BM14" s="270">
        <v>57383</v>
      </c>
      <c r="BN14" s="270">
        <v>27742</v>
      </c>
      <c r="BO14" s="270">
        <v>29641</v>
      </c>
      <c r="BP14" s="271">
        <v>78504</v>
      </c>
      <c r="BQ14" s="271">
        <v>38445</v>
      </c>
      <c r="BR14" s="271">
        <v>40059</v>
      </c>
      <c r="BS14" s="271">
        <v>19276</v>
      </c>
      <c r="BT14" s="271">
        <v>9847</v>
      </c>
      <c r="BU14" s="271">
        <v>9429</v>
      </c>
      <c r="BV14" s="271">
        <v>59228</v>
      </c>
      <c r="BW14" s="271">
        <v>28598</v>
      </c>
      <c r="BX14" s="271">
        <v>30630</v>
      </c>
      <c r="BY14" s="272">
        <v>81585</v>
      </c>
      <c r="BZ14" s="273">
        <v>39792</v>
      </c>
      <c r="CA14" s="273">
        <v>41793</v>
      </c>
      <c r="CB14" s="272">
        <v>20338</v>
      </c>
      <c r="CC14" s="273">
        <v>10318</v>
      </c>
      <c r="CD14" s="273">
        <v>10020</v>
      </c>
      <c r="CE14" s="272">
        <v>61247</v>
      </c>
      <c r="CF14" s="273">
        <v>29474</v>
      </c>
      <c r="CG14" s="273">
        <v>31773</v>
      </c>
      <c r="CH14" s="270">
        <v>85023</v>
      </c>
      <c r="CI14" s="270">
        <v>41243</v>
      </c>
      <c r="CJ14" s="270">
        <v>43780</v>
      </c>
      <c r="CK14" s="273">
        <v>21477</v>
      </c>
      <c r="CL14" s="270">
        <v>10806</v>
      </c>
      <c r="CM14" s="270">
        <v>10671</v>
      </c>
      <c r="CN14" s="273">
        <v>63546</v>
      </c>
      <c r="CO14" s="270">
        <v>30437</v>
      </c>
      <c r="CP14" s="270">
        <v>33109</v>
      </c>
      <c r="CQ14" s="286">
        <v>88887</v>
      </c>
      <c r="CR14" s="279">
        <v>42850</v>
      </c>
      <c r="CS14" s="279">
        <v>46037</v>
      </c>
      <c r="CT14" s="286">
        <v>22680</v>
      </c>
      <c r="CU14" s="279">
        <v>11308</v>
      </c>
      <c r="CV14" s="279">
        <v>11372</v>
      </c>
      <c r="CW14" s="286">
        <v>66207</v>
      </c>
      <c r="CX14" s="270">
        <v>31542</v>
      </c>
      <c r="CY14" s="270">
        <v>34665</v>
      </c>
      <c r="CZ14" s="342">
        <v>97328</v>
      </c>
      <c r="DA14" s="343">
        <v>46169</v>
      </c>
      <c r="DB14" s="343">
        <v>51159</v>
      </c>
      <c r="DC14" s="344">
        <v>25290</v>
      </c>
      <c r="DD14" s="343">
        <v>12389</v>
      </c>
      <c r="DE14" s="343">
        <v>12901</v>
      </c>
      <c r="DF14" s="344">
        <v>72038</v>
      </c>
      <c r="DG14" s="343">
        <v>33780</v>
      </c>
      <c r="DH14" s="345">
        <v>38258</v>
      </c>
      <c r="DI14" s="320">
        <v>97328</v>
      </c>
      <c r="DJ14" s="325">
        <v>46169</v>
      </c>
      <c r="DK14" s="325">
        <v>51159</v>
      </c>
      <c r="DL14" s="320">
        <v>25290</v>
      </c>
      <c r="DM14" s="325">
        <v>12389</v>
      </c>
      <c r="DN14" s="325">
        <v>12901</v>
      </c>
      <c r="DO14" s="320">
        <v>72038</v>
      </c>
      <c r="DP14" s="325">
        <v>33780</v>
      </c>
      <c r="DQ14" s="325">
        <v>38258</v>
      </c>
      <c r="DR14" s="270">
        <v>101742</v>
      </c>
      <c r="DS14" s="270">
        <v>47805</v>
      </c>
      <c r="DT14" s="270">
        <v>53937</v>
      </c>
      <c r="DU14" s="270">
        <v>26722</v>
      </c>
      <c r="DV14" s="270">
        <v>12993</v>
      </c>
      <c r="DW14" s="270">
        <v>13729</v>
      </c>
      <c r="DX14" s="270">
        <v>75020</v>
      </c>
      <c r="DY14" s="270">
        <v>34812</v>
      </c>
      <c r="DZ14" s="270">
        <v>40208</v>
      </c>
    </row>
    <row r="15" spans="1:130" s="270" customFormat="1" x14ac:dyDescent="0.25">
      <c r="A15" s="269" t="s">
        <v>119</v>
      </c>
      <c r="B15" s="270">
        <v>46852</v>
      </c>
      <c r="C15" s="270">
        <v>24475</v>
      </c>
      <c r="D15" s="270">
        <v>22377</v>
      </c>
      <c r="E15" s="270">
        <v>9975</v>
      </c>
      <c r="F15" s="270">
        <v>5543</v>
      </c>
      <c r="G15" s="270">
        <v>4432</v>
      </c>
      <c r="H15" s="270">
        <v>36877</v>
      </c>
      <c r="I15" s="270">
        <v>18932</v>
      </c>
      <c r="J15" s="270">
        <v>17945</v>
      </c>
      <c r="K15" s="270">
        <v>49177</v>
      </c>
      <c r="L15" s="270">
        <v>25423</v>
      </c>
      <c r="M15" s="270">
        <v>23754</v>
      </c>
      <c r="N15" s="270">
        <v>10580</v>
      </c>
      <c r="U15" s="270">
        <v>19613</v>
      </c>
      <c r="V15" s="270">
        <v>18984</v>
      </c>
      <c r="W15" s="270">
        <v>51658</v>
      </c>
      <c r="X15" s="270">
        <v>26341</v>
      </c>
      <c r="Y15" s="270">
        <v>25317</v>
      </c>
      <c r="Z15" s="270">
        <v>11298</v>
      </c>
      <c r="AA15" s="270">
        <v>6112</v>
      </c>
      <c r="AB15" s="270">
        <v>5186</v>
      </c>
      <c r="AC15" s="270">
        <v>40360</v>
      </c>
      <c r="AD15" s="270">
        <v>20229</v>
      </c>
      <c r="AE15" s="270">
        <v>20131</v>
      </c>
      <c r="AF15" s="270">
        <v>54233</v>
      </c>
      <c r="AG15" s="270">
        <v>27258</v>
      </c>
      <c r="AH15" s="270">
        <v>26975</v>
      </c>
      <c r="AI15" s="270">
        <v>12094</v>
      </c>
      <c r="AJ15" s="270">
        <v>6445</v>
      </c>
      <c r="AK15" s="270">
        <v>5649</v>
      </c>
      <c r="AL15" s="270">
        <v>42139</v>
      </c>
      <c r="AM15" s="270">
        <v>20813</v>
      </c>
      <c r="AN15" s="270">
        <v>21326</v>
      </c>
      <c r="AO15" s="270">
        <v>56822</v>
      </c>
      <c r="AP15" s="270">
        <v>28218</v>
      </c>
      <c r="AQ15" s="270">
        <v>28604</v>
      </c>
      <c r="AR15" s="270">
        <v>12909</v>
      </c>
      <c r="AS15" s="270">
        <v>6792</v>
      </c>
      <c r="AT15" s="270">
        <v>6117</v>
      </c>
      <c r="AU15" s="270">
        <v>43913</v>
      </c>
      <c r="AV15" s="270">
        <v>21426</v>
      </c>
      <c r="AW15" s="270">
        <v>22487</v>
      </c>
      <c r="AX15" s="270">
        <v>61891</v>
      </c>
      <c r="AY15" s="270">
        <v>30386</v>
      </c>
      <c r="AZ15" s="270">
        <v>31505</v>
      </c>
      <c r="BA15" s="270">
        <v>14469</v>
      </c>
      <c r="BB15" s="270">
        <v>7509</v>
      </c>
      <c r="BC15" s="270">
        <v>6960</v>
      </c>
      <c r="BD15" s="270">
        <v>47422</v>
      </c>
      <c r="BE15" s="270">
        <v>22877</v>
      </c>
      <c r="BF15" s="270">
        <v>24545</v>
      </c>
      <c r="BG15" s="270">
        <v>61891</v>
      </c>
      <c r="BH15" s="270">
        <v>30386</v>
      </c>
      <c r="BI15" s="270">
        <v>31505</v>
      </c>
      <c r="BJ15" s="270">
        <v>14469</v>
      </c>
      <c r="BK15" s="270">
        <v>7509</v>
      </c>
      <c r="BL15" s="270">
        <v>6960</v>
      </c>
      <c r="BM15" s="270">
        <v>47422</v>
      </c>
      <c r="BN15" s="270">
        <v>22877</v>
      </c>
      <c r="BO15" s="270">
        <v>24545</v>
      </c>
      <c r="BP15" s="271">
        <v>64370</v>
      </c>
      <c r="BQ15" s="271">
        <v>31607</v>
      </c>
      <c r="BR15" s="271">
        <v>32763</v>
      </c>
      <c r="BS15" s="271">
        <v>15174</v>
      </c>
      <c r="BT15" s="271">
        <v>7863</v>
      </c>
      <c r="BU15" s="271">
        <v>7311</v>
      </c>
      <c r="BV15" s="271">
        <v>49196</v>
      </c>
      <c r="BW15" s="271">
        <v>23744</v>
      </c>
      <c r="BX15" s="271">
        <v>25452</v>
      </c>
      <c r="BY15" s="272">
        <v>66819</v>
      </c>
      <c r="BZ15" s="273">
        <v>32880</v>
      </c>
      <c r="CA15" s="273">
        <v>33939</v>
      </c>
      <c r="CB15" s="272">
        <v>15867</v>
      </c>
      <c r="CC15" s="273">
        <v>8220</v>
      </c>
      <c r="CD15" s="273">
        <v>7647</v>
      </c>
      <c r="CE15" s="272">
        <v>50952</v>
      </c>
      <c r="CF15" s="273">
        <v>24660</v>
      </c>
      <c r="CG15" s="273">
        <v>26292</v>
      </c>
      <c r="CH15" s="270">
        <v>69231</v>
      </c>
      <c r="CI15" s="270">
        <v>34151</v>
      </c>
      <c r="CJ15" s="270">
        <v>35080</v>
      </c>
      <c r="CK15" s="273">
        <v>16583</v>
      </c>
      <c r="CL15" s="270">
        <v>8590</v>
      </c>
      <c r="CM15" s="270">
        <v>7993</v>
      </c>
      <c r="CN15" s="273">
        <v>52648</v>
      </c>
      <c r="CO15" s="270">
        <v>25561</v>
      </c>
      <c r="CP15" s="270">
        <v>27087</v>
      </c>
      <c r="CQ15" s="286">
        <v>71610</v>
      </c>
      <c r="CR15" s="279">
        <v>35388</v>
      </c>
      <c r="CS15" s="279">
        <v>36222</v>
      </c>
      <c r="CT15" s="286">
        <v>17354</v>
      </c>
      <c r="CU15" s="279">
        <v>8982</v>
      </c>
      <c r="CV15" s="279">
        <v>8372</v>
      </c>
      <c r="CW15" s="286">
        <v>54256</v>
      </c>
      <c r="CX15" s="270">
        <v>26406</v>
      </c>
      <c r="CY15" s="270">
        <v>27850</v>
      </c>
      <c r="CZ15" s="342">
        <v>76772</v>
      </c>
      <c r="DA15" s="343">
        <v>37812</v>
      </c>
      <c r="DB15" s="343">
        <v>38960</v>
      </c>
      <c r="DC15" s="344">
        <v>19216</v>
      </c>
      <c r="DD15" s="343">
        <v>9861</v>
      </c>
      <c r="DE15" s="343">
        <v>9355</v>
      </c>
      <c r="DF15" s="344">
        <v>57556</v>
      </c>
      <c r="DG15" s="343">
        <v>27951</v>
      </c>
      <c r="DH15" s="345">
        <v>29605</v>
      </c>
      <c r="DI15" s="320">
        <v>76772</v>
      </c>
      <c r="DJ15" s="325">
        <v>37812</v>
      </c>
      <c r="DK15" s="325">
        <v>38960</v>
      </c>
      <c r="DL15" s="320">
        <v>19216</v>
      </c>
      <c r="DM15" s="325">
        <v>9861</v>
      </c>
      <c r="DN15" s="325">
        <v>9355</v>
      </c>
      <c r="DO15" s="320">
        <v>57556</v>
      </c>
      <c r="DP15" s="325">
        <v>27951</v>
      </c>
      <c r="DQ15" s="325">
        <v>29605</v>
      </c>
      <c r="DR15" s="270">
        <v>79764</v>
      </c>
      <c r="DS15" s="270">
        <v>39089</v>
      </c>
      <c r="DT15" s="270">
        <v>40675</v>
      </c>
      <c r="DU15" s="270">
        <v>20326</v>
      </c>
      <c r="DV15" s="270">
        <v>10352</v>
      </c>
      <c r="DW15" s="270">
        <v>9974</v>
      </c>
      <c r="DX15" s="270">
        <v>59438</v>
      </c>
      <c r="DY15" s="270">
        <v>28737</v>
      </c>
      <c r="DZ15" s="270">
        <v>30701</v>
      </c>
    </row>
    <row r="16" spans="1:130" s="270" customFormat="1" x14ac:dyDescent="0.25">
      <c r="A16" s="269" t="s">
        <v>120</v>
      </c>
      <c r="B16" s="270">
        <v>36721</v>
      </c>
      <c r="C16" s="270">
        <v>19180</v>
      </c>
      <c r="D16" s="270">
        <v>17541</v>
      </c>
      <c r="E16" s="270">
        <v>7520</v>
      </c>
      <c r="F16" s="270">
        <v>4234</v>
      </c>
      <c r="G16" s="270">
        <v>3286</v>
      </c>
      <c r="H16" s="270">
        <v>29201</v>
      </c>
      <c r="I16" s="270">
        <v>14946</v>
      </c>
      <c r="J16" s="270">
        <v>14255</v>
      </c>
      <c r="K16" s="270">
        <v>38012</v>
      </c>
      <c r="L16" s="270">
        <v>20139</v>
      </c>
      <c r="M16" s="270">
        <v>17873</v>
      </c>
      <c r="N16" s="270">
        <v>7819</v>
      </c>
      <c r="U16" s="270">
        <v>15698</v>
      </c>
      <c r="V16" s="270">
        <v>14495</v>
      </c>
      <c r="W16" s="270">
        <v>39474</v>
      </c>
      <c r="X16" s="270">
        <v>21112</v>
      </c>
      <c r="Y16" s="270">
        <v>18362</v>
      </c>
      <c r="Z16" s="270">
        <v>8124</v>
      </c>
      <c r="AA16" s="270">
        <v>4640</v>
      </c>
      <c r="AB16" s="270">
        <v>3484</v>
      </c>
      <c r="AC16" s="270">
        <v>31350</v>
      </c>
      <c r="AD16" s="270">
        <v>16472</v>
      </c>
      <c r="AE16" s="270">
        <v>14878</v>
      </c>
      <c r="AF16" s="270">
        <v>41121</v>
      </c>
      <c r="AG16" s="270">
        <v>22084</v>
      </c>
      <c r="AH16" s="270">
        <v>19037</v>
      </c>
      <c r="AI16" s="270">
        <v>8467</v>
      </c>
      <c r="AJ16" s="270">
        <v>4841</v>
      </c>
      <c r="AK16" s="270">
        <v>3626</v>
      </c>
      <c r="AL16" s="270">
        <v>32654</v>
      </c>
      <c r="AM16" s="270">
        <v>17243</v>
      </c>
      <c r="AN16" s="270">
        <v>15411</v>
      </c>
      <c r="AO16" s="270">
        <v>42962</v>
      </c>
      <c r="AP16" s="270">
        <v>23030</v>
      </c>
      <c r="AQ16" s="270">
        <v>19932</v>
      </c>
      <c r="AR16" s="270">
        <v>8885</v>
      </c>
      <c r="AS16" s="270">
        <v>5060</v>
      </c>
      <c r="AT16" s="270">
        <v>3825</v>
      </c>
      <c r="AU16" s="270">
        <v>34077</v>
      </c>
      <c r="AV16" s="270">
        <v>17970</v>
      </c>
      <c r="AW16" s="270">
        <v>16107</v>
      </c>
      <c r="AX16" s="270">
        <v>47216</v>
      </c>
      <c r="AY16" s="270">
        <v>24805</v>
      </c>
      <c r="AZ16" s="270">
        <v>22411</v>
      </c>
      <c r="BA16" s="270">
        <v>10033</v>
      </c>
      <c r="BB16" s="270">
        <v>5581</v>
      </c>
      <c r="BC16" s="270">
        <v>4452</v>
      </c>
      <c r="BD16" s="270">
        <v>37183</v>
      </c>
      <c r="BE16" s="270">
        <v>19224</v>
      </c>
      <c r="BF16" s="270">
        <v>17959</v>
      </c>
      <c r="BG16" s="270">
        <v>47216</v>
      </c>
      <c r="BH16" s="270">
        <v>24805</v>
      </c>
      <c r="BI16" s="270">
        <v>22411</v>
      </c>
      <c r="BJ16" s="270">
        <v>10033</v>
      </c>
      <c r="BK16" s="270">
        <v>5581</v>
      </c>
      <c r="BL16" s="270">
        <v>4452</v>
      </c>
      <c r="BM16" s="270">
        <v>37183</v>
      </c>
      <c r="BN16" s="270">
        <v>19224</v>
      </c>
      <c r="BO16" s="270">
        <v>17959</v>
      </c>
      <c r="BP16" s="271">
        <v>49589</v>
      </c>
      <c r="BQ16" s="271">
        <v>25645</v>
      </c>
      <c r="BR16" s="271">
        <v>23944</v>
      </c>
      <c r="BS16" s="271">
        <v>10776</v>
      </c>
      <c r="BT16" s="271">
        <v>5893</v>
      </c>
      <c r="BU16" s="271">
        <v>4883</v>
      </c>
      <c r="BV16" s="271">
        <v>38813</v>
      </c>
      <c r="BW16" s="271">
        <v>19752</v>
      </c>
      <c r="BX16" s="271">
        <v>19061</v>
      </c>
      <c r="BY16" s="272">
        <v>52050</v>
      </c>
      <c r="BZ16" s="273">
        <v>26485</v>
      </c>
      <c r="CA16" s="273">
        <v>25565</v>
      </c>
      <c r="CB16" s="272">
        <v>11591</v>
      </c>
      <c r="CC16" s="273">
        <v>6232</v>
      </c>
      <c r="CD16" s="273">
        <v>5359</v>
      </c>
      <c r="CE16" s="272">
        <v>40459</v>
      </c>
      <c r="CF16" s="273">
        <v>20253</v>
      </c>
      <c r="CG16" s="273">
        <v>20206</v>
      </c>
      <c r="CH16" s="270">
        <v>54524</v>
      </c>
      <c r="CI16" s="270">
        <v>27366</v>
      </c>
      <c r="CJ16" s="270">
        <v>27158</v>
      </c>
      <c r="CK16" s="273">
        <v>12427</v>
      </c>
      <c r="CL16" s="270">
        <v>6586</v>
      </c>
      <c r="CM16" s="270">
        <v>5841</v>
      </c>
      <c r="CN16" s="273">
        <v>42097</v>
      </c>
      <c r="CO16" s="270">
        <v>20780</v>
      </c>
      <c r="CP16" s="270">
        <v>21317</v>
      </c>
      <c r="CQ16" s="286">
        <v>56966</v>
      </c>
      <c r="CR16" s="279">
        <v>28316</v>
      </c>
      <c r="CS16" s="279">
        <v>28650</v>
      </c>
      <c r="CT16" s="286">
        <v>13248</v>
      </c>
      <c r="CU16" s="279">
        <v>6951</v>
      </c>
      <c r="CV16" s="279">
        <v>6297</v>
      </c>
      <c r="CW16" s="286">
        <v>43718</v>
      </c>
      <c r="CX16" s="270">
        <v>21365</v>
      </c>
      <c r="CY16" s="270">
        <v>22353</v>
      </c>
      <c r="CZ16" s="342">
        <v>61765</v>
      </c>
      <c r="DA16" s="343">
        <v>30502</v>
      </c>
      <c r="DB16" s="343">
        <v>31263</v>
      </c>
      <c r="DC16" s="344">
        <v>14767</v>
      </c>
      <c r="DD16" s="343">
        <v>7680</v>
      </c>
      <c r="DE16" s="343">
        <v>7087</v>
      </c>
      <c r="DF16" s="344">
        <v>46998</v>
      </c>
      <c r="DG16" s="343">
        <v>22822</v>
      </c>
      <c r="DH16" s="345">
        <v>24176</v>
      </c>
      <c r="DI16" s="320">
        <v>61765</v>
      </c>
      <c r="DJ16" s="325">
        <v>30502</v>
      </c>
      <c r="DK16" s="325">
        <v>31263</v>
      </c>
      <c r="DL16" s="320">
        <v>14767</v>
      </c>
      <c r="DM16" s="325">
        <v>7680</v>
      </c>
      <c r="DN16" s="325">
        <v>7087</v>
      </c>
      <c r="DO16" s="320">
        <v>46998</v>
      </c>
      <c r="DP16" s="325">
        <v>22822</v>
      </c>
      <c r="DQ16" s="325">
        <v>24176</v>
      </c>
      <c r="DR16" s="270">
        <v>64142</v>
      </c>
      <c r="DS16" s="270">
        <v>31699</v>
      </c>
      <c r="DT16" s="270">
        <v>32443</v>
      </c>
      <c r="DU16" s="270">
        <v>15494</v>
      </c>
      <c r="DV16" s="270">
        <v>8049</v>
      </c>
      <c r="DW16" s="270">
        <v>7445</v>
      </c>
      <c r="DX16" s="270">
        <v>48648</v>
      </c>
      <c r="DY16" s="270">
        <v>23650</v>
      </c>
      <c r="DZ16" s="270">
        <v>24998</v>
      </c>
    </row>
    <row r="17" spans="1:130" s="270" customFormat="1" x14ac:dyDescent="0.25">
      <c r="A17" s="269" t="s">
        <v>121</v>
      </c>
      <c r="B17" s="270">
        <v>29508</v>
      </c>
      <c r="C17" s="270">
        <v>14336</v>
      </c>
      <c r="D17" s="270">
        <v>15172</v>
      </c>
      <c r="E17" s="270">
        <v>5392</v>
      </c>
      <c r="F17" s="270">
        <v>2870</v>
      </c>
      <c r="G17" s="270">
        <v>2522</v>
      </c>
      <c r="H17" s="270">
        <v>24116</v>
      </c>
      <c r="I17" s="270">
        <v>11466</v>
      </c>
      <c r="J17" s="270">
        <v>12650</v>
      </c>
      <c r="K17" s="270">
        <v>30766</v>
      </c>
      <c r="L17" s="270">
        <v>15080</v>
      </c>
      <c r="M17" s="270">
        <v>15686</v>
      </c>
      <c r="N17" s="270">
        <v>5691</v>
      </c>
      <c r="U17" s="270">
        <v>12030</v>
      </c>
      <c r="V17" s="270">
        <v>13045</v>
      </c>
      <c r="W17" s="270">
        <v>31925</v>
      </c>
      <c r="X17" s="270">
        <v>15876</v>
      </c>
      <c r="Y17" s="270">
        <v>16049</v>
      </c>
      <c r="Z17" s="270">
        <v>6017</v>
      </c>
      <c r="AA17" s="270">
        <v>3260</v>
      </c>
      <c r="AB17" s="270">
        <v>2757</v>
      </c>
      <c r="AC17" s="270">
        <v>25908</v>
      </c>
      <c r="AD17" s="270">
        <v>12616</v>
      </c>
      <c r="AE17" s="270">
        <v>13292</v>
      </c>
      <c r="AF17" s="270">
        <v>33018</v>
      </c>
      <c r="AG17" s="270">
        <v>16707</v>
      </c>
      <c r="AH17" s="270">
        <v>16311</v>
      </c>
      <c r="AI17" s="270">
        <v>6352</v>
      </c>
      <c r="AJ17" s="270">
        <v>3486</v>
      </c>
      <c r="AK17" s="270">
        <v>2866</v>
      </c>
      <c r="AL17" s="270">
        <v>26666</v>
      </c>
      <c r="AM17" s="270">
        <v>13221</v>
      </c>
      <c r="AN17" s="270">
        <v>13445</v>
      </c>
      <c r="AO17" s="270">
        <v>34095</v>
      </c>
      <c r="AP17" s="270">
        <v>17557</v>
      </c>
      <c r="AQ17" s="270">
        <v>16538</v>
      </c>
      <c r="AR17" s="270">
        <v>6690</v>
      </c>
      <c r="AS17" s="270">
        <v>3717</v>
      </c>
      <c r="AT17" s="270">
        <v>2973</v>
      </c>
      <c r="AU17" s="270">
        <v>27405</v>
      </c>
      <c r="AV17" s="270">
        <v>13840</v>
      </c>
      <c r="AW17" s="270">
        <v>13565</v>
      </c>
      <c r="AX17" s="270">
        <v>36354</v>
      </c>
      <c r="AY17" s="270">
        <v>19264</v>
      </c>
      <c r="AZ17" s="270">
        <v>17090</v>
      </c>
      <c r="BA17" s="270">
        <v>7330</v>
      </c>
      <c r="BB17" s="270">
        <v>4148</v>
      </c>
      <c r="BC17" s="270">
        <v>3182</v>
      </c>
      <c r="BD17" s="270">
        <v>29024</v>
      </c>
      <c r="BE17" s="270">
        <v>15116</v>
      </c>
      <c r="BF17" s="270">
        <v>13908</v>
      </c>
      <c r="BG17" s="270">
        <v>36354</v>
      </c>
      <c r="BH17" s="270">
        <v>19264</v>
      </c>
      <c r="BI17" s="270">
        <v>17090</v>
      </c>
      <c r="BJ17" s="270">
        <v>7330</v>
      </c>
      <c r="BK17" s="270">
        <v>4148</v>
      </c>
      <c r="BL17" s="270">
        <v>3182</v>
      </c>
      <c r="BM17" s="270">
        <v>29024</v>
      </c>
      <c r="BN17" s="270">
        <v>15116</v>
      </c>
      <c r="BO17" s="270">
        <v>13908</v>
      </c>
      <c r="BP17" s="271">
        <v>37696</v>
      </c>
      <c r="BQ17" s="271">
        <v>20135</v>
      </c>
      <c r="BR17" s="271">
        <v>17561</v>
      </c>
      <c r="BS17" s="271">
        <v>7655</v>
      </c>
      <c r="BT17" s="271">
        <v>4350</v>
      </c>
      <c r="BU17" s="271">
        <v>3305</v>
      </c>
      <c r="BV17" s="271">
        <v>30041</v>
      </c>
      <c r="BW17" s="271">
        <v>15785</v>
      </c>
      <c r="BX17" s="271">
        <v>14256</v>
      </c>
      <c r="BY17" s="272">
        <v>39208</v>
      </c>
      <c r="BZ17" s="273">
        <v>21002</v>
      </c>
      <c r="CA17" s="273">
        <v>18206</v>
      </c>
      <c r="CB17" s="272">
        <v>8014</v>
      </c>
      <c r="CC17" s="273">
        <v>4555</v>
      </c>
      <c r="CD17" s="273">
        <v>3459</v>
      </c>
      <c r="CE17" s="272">
        <v>31194</v>
      </c>
      <c r="CF17" s="273">
        <v>16447</v>
      </c>
      <c r="CG17" s="273">
        <v>14747</v>
      </c>
      <c r="CH17" s="270">
        <v>40912</v>
      </c>
      <c r="CI17" s="270">
        <v>21853</v>
      </c>
      <c r="CJ17" s="270">
        <v>19059</v>
      </c>
      <c r="CK17" s="273">
        <v>8443</v>
      </c>
      <c r="CL17" s="270">
        <v>4778</v>
      </c>
      <c r="CM17" s="270">
        <v>3665</v>
      </c>
      <c r="CN17" s="273">
        <v>32469</v>
      </c>
      <c r="CO17" s="270">
        <v>17075</v>
      </c>
      <c r="CP17" s="270">
        <v>15394</v>
      </c>
      <c r="CQ17" s="286">
        <v>42797</v>
      </c>
      <c r="CR17" s="279">
        <v>22666</v>
      </c>
      <c r="CS17" s="279">
        <v>20131</v>
      </c>
      <c r="CT17" s="286">
        <v>8967</v>
      </c>
      <c r="CU17" s="279">
        <v>5021</v>
      </c>
      <c r="CV17" s="279">
        <v>3946</v>
      </c>
      <c r="CW17" s="286">
        <v>33830</v>
      </c>
      <c r="CX17" s="270">
        <v>17645</v>
      </c>
      <c r="CY17" s="270">
        <v>16185</v>
      </c>
      <c r="CZ17" s="342">
        <v>47088</v>
      </c>
      <c r="DA17" s="343">
        <v>24205</v>
      </c>
      <c r="DB17" s="343">
        <v>22883</v>
      </c>
      <c r="DC17" s="344">
        <v>10342</v>
      </c>
      <c r="DD17" s="343">
        <v>5608</v>
      </c>
      <c r="DE17" s="343">
        <v>4734</v>
      </c>
      <c r="DF17" s="344">
        <v>36746</v>
      </c>
      <c r="DG17" s="343">
        <v>18597</v>
      </c>
      <c r="DH17" s="345">
        <v>18149</v>
      </c>
      <c r="DI17" s="320">
        <v>47088</v>
      </c>
      <c r="DJ17" s="325">
        <v>24205</v>
      </c>
      <c r="DK17" s="325">
        <v>22883</v>
      </c>
      <c r="DL17" s="320">
        <v>10342</v>
      </c>
      <c r="DM17" s="325">
        <v>5608</v>
      </c>
      <c r="DN17" s="325">
        <v>4734</v>
      </c>
      <c r="DO17" s="320">
        <v>36746</v>
      </c>
      <c r="DP17" s="325">
        <v>18597</v>
      </c>
      <c r="DQ17" s="325">
        <v>18149</v>
      </c>
      <c r="DR17" s="270">
        <v>49411</v>
      </c>
      <c r="DS17" s="270">
        <v>24978</v>
      </c>
      <c r="DT17" s="270">
        <v>24433</v>
      </c>
      <c r="DU17" s="270">
        <v>11151</v>
      </c>
      <c r="DV17" s="270">
        <v>5944</v>
      </c>
      <c r="DW17" s="270">
        <v>5207</v>
      </c>
      <c r="DX17" s="270">
        <v>38260</v>
      </c>
      <c r="DY17" s="270">
        <v>19034</v>
      </c>
      <c r="DZ17" s="270">
        <v>19226</v>
      </c>
    </row>
    <row r="18" spans="1:130" s="270" customFormat="1" x14ac:dyDescent="0.25">
      <c r="A18" s="269" t="s">
        <v>122</v>
      </c>
      <c r="B18" s="270">
        <v>23172</v>
      </c>
      <c r="C18" s="270">
        <v>11078</v>
      </c>
      <c r="D18" s="270">
        <v>12094</v>
      </c>
      <c r="E18" s="270">
        <v>3935</v>
      </c>
      <c r="F18" s="270">
        <v>2029</v>
      </c>
      <c r="G18" s="270">
        <v>1906</v>
      </c>
      <c r="H18" s="270">
        <v>19237</v>
      </c>
      <c r="I18" s="270">
        <v>9049</v>
      </c>
      <c r="J18" s="270">
        <v>10188</v>
      </c>
      <c r="K18" s="270">
        <v>23886</v>
      </c>
      <c r="L18" s="270">
        <v>11424</v>
      </c>
      <c r="M18" s="270">
        <v>12462</v>
      </c>
      <c r="N18" s="270">
        <v>4065</v>
      </c>
      <c r="U18" s="270">
        <v>9319</v>
      </c>
      <c r="V18" s="270">
        <v>10502</v>
      </c>
      <c r="W18" s="270">
        <v>24725</v>
      </c>
      <c r="X18" s="270">
        <v>11815</v>
      </c>
      <c r="Y18" s="270">
        <v>12910</v>
      </c>
      <c r="Z18" s="270">
        <v>4220</v>
      </c>
      <c r="AA18" s="270">
        <v>2188</v>
      </c>
      <c r="AB18" s="270">
        <v>2032</v>
      </c>
      <c r="AC18" s="270">
        <v>20505</v>
      </c>
      <c r="AD18" s="270">
        <v>9627</v>
      </c>
      <c r="AE18" s="270">
        <v>10878</v>
      </c>
      <c r="AF18" s="270">
        <v>25678</v>
      </c>
      <c r="AG18" s="270">
        <v>12261</v>
      </c>
      <c r="AH18" s="270">
        <v>13417</v>
      </c>
      <c r="AI18" s="270">
        <v>4407</v>
      </c>
      <c r="AJ18" s="270">
        <v>2284</v>
      </c>
      <c r="AK18" s="270">
        <v>2123</v>
      </c>
      <c r="AL18" s="270">
        <v>21271</v>
      </c>
      <c r="AM18" s="270">
        <v>9977</v>
      </c>
      <c r="AN18" s="270">
        <v>11294</v>
      </c>
      <c r="AO18" s="270">
        <v>26728</v>
      </c>
      <c r="AP18" s="270">
        <v>12778</v>
      </c>
      <c r="AQ18" s="270">
        <v>13950</v>
      </c>
      <c r="AR18" s="270">
        <v>4631</v>
      </c>
      <c r="AS18" s="270">
        <v>2403</v>
      </c>
      <c r="AT18" s="270">
        <v>2228</v>
      </c>
      <c r="AU18" s="270">
        <v>22097</v>
      </c>
      <c r="AV18" s="270">
        <v>10375</v>
      </c>
      <c r="AW18" s="270">
        <v>11722</v>
      </c>
      <c r="AX18" s="270">
        <v>29026</v>
      </c>
      <c r="AY18" s="270">
        <v>14036</v>
      </c>
      <c r="AZ18" s="270">
        <v>14990</v>
      </c>
      <c r="BA18" s="270">
        <v>5208</v>
      </c>
      <c r="BB18" s="270">
        <v>2730</v>
      </c>
      <c r="BC18" s="270">
        <v>2478</v>
      </c>
      <c r="BD18" s="270">
        <v>23818</v>
      </c>
      <c r="BE18" s="270">
        <v>11306</v>
      </c>
      <c r="BF18" s="270">
        <v>12512</v>
      </c>
      <c r="BG18" s="270">
        <v>29026</v>
      </c>
      <c r="BH18" s="270">
        <v>14036</v>
      </c>
      <c r="BI18" s="270">
        <v>14990</v>
      </c>
      <c r="BJ18" s="270">
        <v>5208</v>
      </c>
      <c r="BK18" s="270">
        <v>2730</v>
      </c>
      <c r="BL18" s="270">
        <v>2478</v>
      </c>
      <c r="BM18" s="270">
        <v>23818</v>
      </c>
      <c r="BN18" s="270">
        <v>11306</v>
      </c>
      <c r="BO18" s="270">
        <v>12512</v>
      </c>
      <c r="BP18" s="271">
        <v>30068</v>
      </c>
      <c r="BQ18" s="271">
        <v>14743</v>
      </c>
      <c r="BR18" s="271">
        <v>15325</v>
      </c>
      <c r="BS18" s="271">
        <v>5538</v>
      </c>
      <c r="BT18" s="271">
        <v>2936</v>
      </c>
      <c r="BU18" s="271">
        <v>2602</v>
      </c>
      <c r="BV18" s="271">
        <v>24530</v>
      </c>
      <c r="BW18" s="271">
        <v>11807</v>
      </c>
      <c r="BX18" s="271">
        <v>12723</v>
      </c>
      <c r="BY18" s="272">
        <v>31053</v>
      </c>
      <c r="BZ18" s="273">
        <v>15486</v>
      </c>
      <c r="CA18" s="273">
        <v>15567</v>
      </c>
      <c r="CB18" s="272">
        <v>5876</v>
      </c>
      <c r="CC18" s="273">
        <v>3158</v>
      </c>
      <c r="CD18" s="273">
        <v>2718</v>
      </c>
      <c r="CE18" s="272">
        <v>25177</v>
      </c>
      <c r="CF18" s="273">
        <v>12328</v>
      </c>
      <c r="CG18" s="273">
        <v>12849</v>
      </c>
      <c r="CH18" s="270">
        <v>32023</v>
      </c>
      <c r="CI18" s="270">
        <v>16240</v>
      </c>
      <c r="CJ18" s="270">
        <v>15783</v>
      </c>
      <c r="CK18" s="273">
        <v>6219</v>
      </c>
      <c r="CL18" s="270">
        <v>3382</v>
      </c>
      <c r="CM18" s="270">
        <v>2837</v>
      </c>
      <c r="CN18" s="273">
        <v>25804</v>
      </c>
      <c r="CO18" s="270">
        <v>12858</v>
      </c>
      <c r="CP18" s="270">
        <v>12946</v>
      </c>
      <c r="CQ18" s="286">
        <v>32996</v>
      </c>
      <c r="CR18" s="279">
        <v>16999</v>
      </c>
      <c r="CS18" s="279">
        <v>15997</v>
      </c>
      <c r="CT18" s="286">
        <v>6549</v>
      </c>
      <c r="CU18" s="279">
        <v>3601</v>
      </c>
      <c r="CV18" s="279">
        <v>2948</v>
      </c>
      <c r="CW18" s="286">
        <v>26447</v>
      </c>
      <c r="CX18" s="270">
        <v>13398</v>
      </c>
      <c r="CY18" s="270">
        <v>13049</v>
      </c>
      <c r="CZ18" s="342">
        <v>35304</v>
      </c>
      <c r="DA18" s="343">
        <v>18556</v>
      </c>
      <c r="DB18" s="343">
        <v>16748</v>
      </c>
      <c r="DC18" s="344">
        <v>7207</v>
      </c>
      <c r="DD18" s="343">
        <v>4011</v>
      </c>
      <c r="DE18" s="343">
        <v>3196</v>
      </c>
      <c r="DF18" s="344">
        <v>28097</v>
      </c>
      <c r="DG18" s="343">
        <v>14545</v>
      </c>
      <c r="DH18" s="345">
        <v>13552</v>
      </c>
      <c r="DI18" s="320">
        <v>35304</v>
      </c>
      <c r="DJ18" s="325">
        <v>18556</v>
      </c>
      <c r="DK18" s="325">
        <v>16748</v>
      </c>
      <c r="DL18" s="320">
        <v>7207</v>
      </c>
      <c r="DM18" s="325">
        <v>4011</v>
      </c>
      <c r="DN18" s="325">
        <v>3196</v>
      </c>
      <c r="DO18" s="320">
        <v>28097</v>
      </c>
      <c r="DP18" s="325">
        <v>14545</v>
      </c>
      <c r="DQ18" s="325">
        <v>13552</v>
      </c>
      <c r="DR18" s="270">
        <v>36710</v>
      </c>
      <c r="DS18" s="270">
        <v>19348</v>
      </c>
      <c r="DT18" s="270">
        <v>17362</v>
      </c>
      <c r="DU18" s="270">
        <v>7577</v>
      </c>
      <c r="DV18" s="270">
        <v>4218</v>
      </c>
      <c r="DW18" s="270">
        <v>3359</v>
      </c>
      <c r="DX18" s="270">
        <v>29133</v>
      </c>
      <c r="DY18" s="270">
        <v>15130</v>
      </c>
      <c r="DZ18" s="270">
        <v>14003</v>
      </c>
    </row>
    <row r="19" spans="1:130" s="270" customFormat="1" x14ac:dyDescent="0.25">
      <c r="A19" s="269" t="s">
        <v>123</v>
      </c>
      <c r="B19" s="270">
        <v>17335</v>
      </c>
      <c r="C19" s="270">
        <v>8562</v>
      </c>
      <c r="D19" s="270">
        <v>8773</v>
      </c>
      <c r="E19" s="270">
        <v>2742</v>
      </c>
      <c r="F19" s="270">
        <v>1362</v>
      </c>
      <c r="G19" s="270">
        <v>1380</v>
      </c>
      <c r="H19" s="270">
        <v>14593</v>
      </c>
      <c r="I19" s="270">
        <v>7200</v>
      </c>
      <c r="J19" s="270">
        <v>7393</v>
      </c>
      <c r="K19" s="270">
        <v>18092</v>
      </c>
      <c r="L19" s="270">
        <v>8879</v>
      </c>
      <c r="M19" s="270">
        <v>9213</v>
      </c>
      <c r="N19" s="270">
        <v>2875</v>
      </c>
      <c r="U19" s="270">
        <v>7447</v>
      </c>
      <c r="V19" s="270">
        <v>7770</v>
      </c>
      <c r="W19" s="270">
        <v>18835</v>
      </c>
      <c r="X19" s="270">
        <v>9181</v>
      </c>
      <c r="Y19" s="270">
        <v>9654</v>
      </c>
      <c r="Z19" s="270">
        <v>3014</v>
      </c>
      <c r="AA19" s="270">
        <v>1507</v>
      </c>
      <c r="AB19" s="270">
        <v>1507</v>
      </c>
      <c r="AC19" s="270">
        <v>15821</v>
      </c>
      <c r="AD19" s="270">
        <v>7674</v>
      </c>
      <c r="AE19" s="270">
        <v>8147</v>
      </c>
      <c r="AF19" s="270">
        <v>19552</v>
      </c>
      <c r="AG19" s="270">
        <v>9476</v>
      </c>
      <c r="AH19" s="270">
        <v>10076</v>
      </c>
      <c r="AI19" s="270">
        <v>3157</v>
      </c>
      <c r="AJ19" s="270">
        <v>1589</v>
      </c>
      <c r="AK19" s="270">
        <v>1568</v>
      </c>
      <c r="AL19" s="270">
        <v>16395</v>
      </c>
      <c r="AM19" s="270">
        <v>7887</v>
      </c>
      <c r="AN19" s="270">
        <v>8508</v>
      </c>
      <c r="AO19" s="270">
        <v>20231</v>
      </c>
      <c r="AP19" s="270">
        <v>9762</v>
      </c>
      <c r="AQ19" s="270">
        <v>10469</v>
      </c>
      <c r="AR19" s="270">
        <v>3298</v>
      </c>
      <c r="AS19" s="270">
        <v>1668</v>
      </c>
      <c r="AT19" s="270">
        <v>1630</v>
      </c>
      <c r="AU19" s="270">
        <v>16933</v>
      </c>
      <c r="AV19" s="270">
        <v>8094</v>
      </c>
      <c r="AW19" s="270">
        <v>8839</v>
      </c>
      <c r="AX19" s="270">
        <v>21522</v>
      </c>
      <c r="AY19" s="270">
        <v>10351</v>
      </c>
      <c r="AZ19" s="270">
        <v>11171</v>
      </c>
      <c r="BA19" s="270">
        <v>3585</v>
      </c>
      <c r="BB19" s="270">
        <v>1829</v>
      </c>
      <c r="BC19" s="270">
        <v>1756</v>
      </c>
      <c r="BD19" s="270">
        <v>17937</v>
      </c>
      <c r="BE19" s="270">
        <v>8522</v>
      </c>
      <c r="BF19" s="270">
        <v>9415</v>
      </c>
      <c r="BG19" s="270">
        <v>21522</v>
      </c>
      <c r="BH19" s="270">
        <v>10351</v>
      </c>
      <c r="BI19" s="270">
        <v>11171</v>
      </c>
      <c r="BJ19" s="270">
        <v>3585</v>
      </c>
      <c r="BK19" s="270">
        <v>1829</v>
      </c>
      <c r="BL19" s="270">
        <v>1756</v>
      </c>
      <c r="BM19" s="270">
        <v>17937</v>
      </c>
      <c r="BN19" s="270">
        <v>8522</v>
      </c>
      <c r="BO19" s="270">
        <v>9415</v>
      </c>
      <c r="BP19" s="271">
        <v>22299</v>
      </c>
      <c r="BQ19" s="271">
        <v>10694</v>
      </c>
      <c r="BR19" s="271">
        <v>11605</v>
      </c>
      <c r="BS19" s="271">
        <v>3755</v>
      </c>
      <c r="BT19" s="271">
        <v>1917</v>
      </c>
      <c r="BU19" s="271">
        <v>1838</v>
      </c>
      <c r="BV19" s="271">
        <v>18544</v>
      </c>
      <c r="BW19" s="271">
        <v>8777</v>
      </c>
      <c r="BX19" s="271">
        <v>9767</v>
      </c>
      <c r="BY19" s="272">
        <v>23182</v>
      </c>
      <c r="BZ19" s="273">
        <v>11086</v>
      </c>
      <c r="CA19" s="273">
        <v>12096</v>
      </c>
      <c r="CB19" s="272">
        <v>3956</v>
      </c>
      <c r="CC19" s="273">
        <v>2016</v>
      </c>
      <c r="CD19" s="273">
        <v>1940</v>
      </c>
      <c r="CE19" s="272">
        <v>19226</v>
      </c>
      <c r="CF19" s="273">
        <v>9070</v>
      </c>
      <c r="CG19" s="273">
        <v>10156</v>
      </c>
      <c r="CH19" s="270">
        <v>24149</v>
      </c>
      <c r="CI19" s="270">
        <v>11541</v>
      </c>
      <c r="CJ19" s="270">
        <v>12608</v>
      </c>
      <c r="CK19" s="273">
        <v>4189</v>
      </c>
      <c r="CL19" s="270">
        <v>2135</v>
      </c>
      <c r="CM19" s="270">
        <v>2054</v>
      </c>
      <c r="CN19" s="273">
        <v>19960</v>
      </c>
      <c r="CO19" s="270">
        <v>9406</v>
      </c>
      <c r="CP19" s="270">
        <v>10554</v>
      </c>
      <c r="CQ19" s="286">
        <v>25206</v>
      </c>
      <c r="CR19" s="279">
        <v>12061</v>
      </c>
      <c r="CS19" s="279">
        <v>13145</v>
      </c>
      <c r="CT19" s="286">
        <v>4461</v>
      </c>
      <c r="CU19" s="279">
        <v>2278</v>
      </c>
      <c r="CV19" s="279">
        <v>2183</v>
      </c>
      <c r="CW19" s="286">
        <v>20745</v>
      </c>
      <c r="CX19" s="270">
        <v>9783</v>
      </c>
      <c r="CY19" s="270">
        <v>10962</v>
      </c>
      <c r="CZ19" s="342">
        <v>27224</v>
      </c>
      <c r="DA19" s="343">
        <v>13278</v>
      </c>
      <c r="DB19" s="343">
        <v>13946</v>
      </c>
      <c r="DC19" s="344">
        <v>5100</v>
      </c>
      <c r="DD19" s="343">
        <v>2648</v>
      </c>
      <c r="DE19" s="343">
        <v>2452</v>
      </c>
      <c r="DF19" s="344">
        <v>22124</v>
      </c>
      <c r="DG19" s="343">
        <v>10630</v>
      </c>
      <c r="DH19" s="345">
        <v>11494</v>
      </c>
      <c r="DI19" s="320">
        <v>27224</v>
      </c>
      <c r="DJ19" s="325">
        <v>13278</v>
      </c>
      <c r="DK19" s="325">
        <v>13946</v>
      </c>
      <c r="DL19" s="320">
        <v>5100</v>
      </c>
      <c r="DM19" s="325">
        <v>2648</v>
      </c>
      <c r="DN19" s="325">
        <v>2452</v>
      </c>
      <c r="DO19" s="320">
        <v>22124</v>
      </c>
      <c r="DP19" s="325">
        <v>10630</v>
      </c>
      <c r="DQ19" s="325">
        <v>11494</v>
      </c>
      <c r="DR19" s="270">
        <v>28137</v>
      </c>
      <c r="DS19" s="270">
        <v>13939</v>
      </c>
      <c r="DT19" s="270">
        <v>14198</v>
      </c>
      <c r="DU19" s="270">
        <v>5435</v>
      </c>
      <c r="DV19" s="270">
        <v>2860</v>
      </c>
      <c r="DW19" s="270">
        <v>2575</v>
      </c>
      <c r="DX19" s="270">
        <v>22702</v>
      </c>
      <c r="DY19" s="270">
        <v>11079</v>
      </c>
      <c r="DZ19" s="270">
        <v>11623</v>
      </c>
    </row>
    <row r="20" spans="1:130" s="270" customFormat="1" x14ac:dyDescent="0.25">
      <c r="A20" s="269" t="s">
        <v>124</v>
      </c>
      <c r="B20" s="270">
        <v>12780</v>
      </c>
      <c r="C20" s="270">
        <v>6431</v>
      </c>
      <c r="D20" s="270">
        <v>6349</v>
      </c>
      <c r="E20" s="270">
        <v>1927</v>
      </c>
      <c r="F20" s="270">
        <v>927</v>
      </c>
      <c r="G20" s="270">
        <v>1000</v>
      </c>
      <c r="H20" s="270">
        <v>10853</v>
      </c>
      <c r="I20" s="270">
        <v>5504</v>
      </c>
      <c r="J20" s="270">
        <v>5349</v>
      </c>
      <c r="K20" s="270">
        <v>13329</v>
      </c>
      <c r="L20" s="270">
        <v>6686</v>
      </c>
      <c r="M20" s="270">
        <v>6643</v>
      </c>
      <c r="N20" s="270">
        <v>2009</v>
      </c>
      <c r="U20" s="270">
        <v>5722</v>
      </c>
      <c r="V20" s="270">
        <v>5598</v>
      </c>
      <c r="W20" s="270">
        <v>13871</v>
      </c>
      <c r="X20" s="270">
        <v>6938</v>
      </c>
      <c r="Y20" s="270">
        <v>6933</v>
      </c>
      <c r="Z20" s="270">
        <v>2096</v>
      </c>
      <c r="AA20" s="270">
        <v>1004</v>
      </c>
      <c r="AB20" s="270">
        <v>1092</v>
      </c>
      <c r="AC20" s="270">
        <v>11775</v>
      </c>
      <c r="AD20" s="270">
        <v>5934</v>
      </c>
      <c r="AE20" s="270">
        <v>5841</v>
      </c>
      <c r="AF20" s="270">
        <v>14428</v>
      </c>
      <c r="AG20" s="270">
        <v>7190</v>
      </c>
      <c r="AH20" s="270">
        <v>7238</v>
      </c>
      <c r="AI20" s="270">
        <v>2191</v>
      </c>
      <c r="AJ20" s="270">
        <v>1048</v>
      </c>
      <c r="AK20" s="270">
        <v>1143</v>
      </c>
      <c r="AL20" s="270">
        <v>12237</v>
      </c>
      <c r="AM20" s="270">
        <v>6142</v>
      </c>
      <c r="AN20" s="270">
        <v>6095</v>
      </c>
      <c r="AO20" s="270">
        <v>15010</v>
      </c>
      <c r="AP20" s="270">
        <v>7441</v>
      </c>
      <c r="AQ20" s="270">
        <v>7569</v>
      </c>
      <c r="AR20" s="270">
        <v>2297</v>
      </c>
      <c r="AS20" s="270">
        <v>1100</v>
      </c>
      <c r="AT20" s="270">
        <v>1197</v>
      </c>
      <c r="AU20" s="270">
        <v>12713</v>
      </c>
      <c r="AV20" s="270">
        <v>6341</v>
      </c>
      <c r="AW20" s="270">
        <v>6372</v>
      </c>
      <c r="AX20" s="270">
        <v>16276</v>
      </c>
      <c r="AY20" s="270">
        <v>7944</v>
      </c>
      <c r="AZ20" s="270">
        <v>8332</v>
      </c>
      <c r="BA20" s="270">
        <v>2555</v>
      </c>
      <c r="BB20" s="270">
        <v>1230</v>
      </c>
      <c r="BC20" s="270">
        <v>1325</v>
      </c>
      <c r="BD20" s="270">
        <v>13721</v>
      </c>
      <c r="BE20" s="270">
        <v>6714</v>
      </c>
      <c r="BF20" s="270">
        <v>7007</v>
      </c>
      <c r="BG20" s="270">
        <v>16276</v>
      </c>
      <c r="BH20" s="270">
        <v>7944</v>
      </c>
      <c r="BI20" s="270">
        <v>8332</v>
      </c>
      <c r="BJ20" s="270">
        <v>2555</v>
      </c>
      <c r="BK20" s="270">
        <v>1230</v>
      </c>
      <c r="BL20" s="270">
        <v>1325</v>
      </c>
      <c r="BM20" s="270">
        <v>13721</v>
      </c>
      <c r="BN20" s="270">
        <v>6714</v>
      </c>
      <c r="BO20" s="270">
        <v>7007</v>
      </c>
      <c r="BP20" s="271">
        <v>16912</v>
      </c>
      <c r="BQ20" s="271">
        <v>8183</v>
      </c>
      <c r="BR20" s="271">
        <v>8729</v>
      </c>
      <c r="BS20" s="271">
        <v>2696</v>
      </c>
      <c r="BT20" s="271">
        <v>1303</v>
      </c>
      <c r="BU20" s="271">
        <v>1393</v>
      </c>
      <c r="BV20" s="271">
        <v>14216</v>
      </c>
      <c r="BW20" s="271">
        <v>6880</v>
      </c>
      <c r="BX20" s="271">
        <v>7336</v>
      </c>
      <c r="BY20" s="272">
        <v>17516</v>
      </c>
      <c r="BZ20" s="273">
        <v>8413</v>
      </c>
      <c r="CA20" s="273">
        <v>9103</v>
      </c>
      <c r="CB20" s="272">
        <v>2838</v>
      </c>
      <c r="CC20" s="273">
        <v>1382</v>
      </c>
      <c r="CD20" s="273">
        <v>1456</v>
      </c>
      <c r="CE20" s="272">
        <v>14678</v>
      </c>
      <c r="CF20" s="273">
        <v>7031</v>
      </c>
      <c r="CG20" s="273">
        <v>7647</v>
      </c>
      <c r="CH20" s="270">
        <v>18087</v>
      </c>
      <c r="CI20" s="270">
        <v>8634</v>
      </c>
      <c r="CJ20" s="270">
        <v>9453</v>
      </c>
      <c r="CK20" s="273">
        <v>2979</v>
      </c>
      <c r="CL20" s="270">
        <v>1458</v>
      </c>
      <c r="CM20" s="270">
        <v>1521</v>
      </c>
      <c r="CN20" s="273">
        <v>15108</v>
      </c>
      <c r="CO20" s="270">
        <v>7176</v>
      </c>
      <c r="CP20" s="270">
        <v>7932</v>
      </c>
      <c r="CQ20" s="286">
        <v>18617</v>
      </c>
      <c r="CR20" s="279">
        <v>8858</v>
      </c>
      <c r="CS20" s="279">
        <v>9759</v>
      </c>
      <c r="CT20" s="286">
        <v>3120</v>
      </c>
      <c r="CU20" s="279">
        <v>1535</v>
      </c>
      <c r="CV20" s="279">
        <v>1585</v>
      </c>
      <c r="CW20" s="286">
        <v>15497</v>
      </c>
      <c r="CX20" s="270">
        <v>7323</v>
      </c>
      <c r="CY20" s="270">
        <v>8174</v>
      </c>
      <c r="CZ20" s="342">
        <v>19854</v>
      </c>
      <c r="DA20" s="343">
        <v>9376</v>
      </c>
      <c r="DB20" s="343">
        <v>10478</v>
      </c>
      <c r="DC20" s="344">
        <v>3439</v>
      </c>
      <c r="DD20" s="343">
        <v>1700</v>
      </c>
      <c r="DE20" s="343">
        <v>1739</v>
      </c>
      <c r="DF20" s="344">
        <v>16415</v>
      </c>
      <c r="DG20" s="343">
        <v>7676</v>
      </c>
      <c r="DH20" s="345">
        <v>8739</v>
      </c>
      <c r="DI20" s="320">
        <v>19854</v>
      </c>
      <c r="DJ20" s="325">
        <v>9376</v>
      </c>
      <c r="DK20" s="325">
        <v>10478</v>
      </c>
      <c r="DL20" s="320">
        <v>3439</v>
      </c>
      <c r="DM20" s="325">
        <v>1700</v>
      </c>
      <c r="DN20" s="325">
        <v>1739</v>
      </c>
      <c r="DO20" s="320">
        <v>16415</v>
      </c>
      <c r="DP20" s="325">
        <v>7676</v>
      </c>
      <c r="DQ20" s="325">
        <v>8739</v>
      </c>
      <c r="DR20" s="270">
        <v>20638</v>
      </c>
      <c r="DS20" s="270">
        <v>9709</v>
      </c>
      <c r="DT20" s="270">
        <v>10929</v>
      </c>
      <c r="DU20" s="270">
        <v>3639</v>
      </c>
      <c r="DV20" s="270">
        <v>1796</v>
      </c>
      <c r="DW20" s="270">
        <v>1843</v>
      </c>
      <c r="DX20" s="270">
        <v>16999</v>
      </c>
      <c r="DY20" s="270">
        <v>7913</v>
      </c>
      <c r="DZ20" s="270">
        <v>9086</v>
      </c>
    </row>
    <row r="21" spans="1:130" s="270" customFormat="1" x14ac:dyDescent="0.25">
      <c r="A21" s="269" t="s">
        <v>125</v>
      </c>
      <c r="B21" s="270">
        <v>8769</v>
      </c>
      <c r="C21" s="270">
        <v>4538</v>
      </c>
      <c r="D21" s="270">
        <v>4231</v>
      </c>
      <c r="E21" s="270">
        <v>1287</v>
      </c>
      <c r="F21" s="270">
        <v>601</v>
      </c>
      <c r="G21" s="270">
        <v>686</v>
      </c>
      <c r="H21" s="270">
        <v>7482</v>
      </c>
      <c r="I21" s="270">
        <v>3937</v>
      </c>
      <c r="J21" s="270">
        <v>3545</v>
      </c>
      <c r="K21" s="270">
        <v>9229</v>
      </c>
      <c r="L21" s="270">
        <v>4754</v>
      </c>
      <c r="M21" s="270">
        <v>4475</v>
      </c>
      <c r="N21" s="270">
        <v>1352</v>
      </c>
      <c r="U21" s="270">
        <v>4121</v>
      </c>
      <c r="V21" s="270">
        <v>3756</v>
      </c>
      <c r="W21" s="270">
        <v>9689</v>
      </c>
      <c r="X21" s="270">
        <v>4962</v>
      </c>
      <c r="Y21" s="270">
        <v>4727</v>
      </c>
      <c r="Z21" s="270">
        <v>1420</v>
      </c>
      <c r="AA21" s="270">
        <v>666</v>
      </c>
      <c r="AB21" s="270">
        <v>754</v>
      </c>
      <c r="AC21" s="270">
        <v>8269</v>
      </c>
      <c r="AD21" s="270">
        <v>4296</v>
      </c>
      <c r="AE21" s="270">
        <v>3973</v>
      </c>
      <c r="AF21" s="270">
        <v>10145</v>
      </c>
      <c r="AG21" s="270">
        <v>5162</v>
      </c>
      <c r="AH21" s="270">
        <v>4983</v>
      </c>
      <c r="AI21" s="270">
        <v>1495</v>
      </c>
      <c r="AJ21" s="270">
        <v>701</v>
      </c>
      <c r="AK21" s="270">
        <v>794</v>
      </c>
      <c r="AL21" s="270">
        <v>8650</v>
      </c>
      <c r="AM21" s="270">
        <v>4461</v>
      </c>
      <c r="AN21" s="270">
        <v>4189</v>
      </c>
      <c r="AO21" s="270">
        <v>10593</v>
      </c>
      <c r="AP21" s="270">
        <v>5355</v>
      </c>
      <c r="AQ21" s="270">
        <v>5238</v>
      </c>
      <c r="AR21" s="270">
        <v>1569</v>
      </c>
      <c r="AS21" s="270">
        <v>735</v>
      </c>
      <c r="AT21" s="270">
        <v>834</v>
      </c>
      <c r="AU21" s="270">
        <v>9024</v>
      </c>
      <c r="AV21" s="270">
        <v>4620</v>
      </c>
      <c r="AW21" s="270">
        <v>4404</v>
      </c>
      <c r="AX21" s="270">
        <v>11460</v>
      </c>
      <c r="AY21" s="270">
        <v>5719</v>
      </c>
      <c r="AZ21" s="270">
        <v>5741</v>
      </c>
      <c r="BA21" s="270">
        <v>1723</v>
      </c>
      <c r="BB21" s="270">
        <v>801</v>
      </c>
      <c r="BC21" s="270">
        <v>922</v>
      </c>
      <c r="BD21" s="270">
        <v>9737</v>
      </c>
      <c r="BE21" s="270">
        <v>4918</v>
      </c>
      <c r="BF21" s="270">
        <v>4819</v>
      </c>
      <c r="BG21" s="270">
        <v>11460</v>
      </c>
      <c r="BH21" s="270">
        <v>5719</v>
      </c>
      <c r="BI21" s="270">
        <v>5741</v>
      </c>
      <c r="BJ21" s="270">
        <v>1723</v>
      </c>
      <c r="BK21" s="270">
        <v>801</v>
      </c>
      <c r="BL21" s="270">
        <v>922</v>
      </c>
      <c r="BM21" s="270">
        <v>9737</v>
      </c>
      <c r="BN21" s="270">
        <v>4918</v>
      </c>
      <c r="BO21" s="270">
        <v>4819</v>
      </c>
      <c r="BP21" s="271">
        <v>11880</v>
      </c>
      <c r="BQ21" s="271">
        <v>5894</v>
      </c>
      <c r="BR21" s="271">
        <v>5986</v>
      </c>
      <c r="BS21" s="271">
        <v>1804</v>
      </c>
      <c r="BT21" s="271">
        <v>837</v>
      </c>
      <c r="BU21" s="271">
        <v>967</v>
      </c>
      <c r="BV21" s="271">
        <v>10076</v>
      </c>
      <c r="BW21" s="271">
        <v>5057</v>
      </c>
      <c r="BX21" s="271">
        <v>5019</v>
      </c>
      <c r="BY21" s="272">
        <v>12315</v>
      </c>
      <c r="BZ21" s="273">
        <v>6069</v>
      </c>
      <c r="CA21" s="273">
        <v>6246</v>
      </c>
      <c r="CB21" s="272">
        <v>1895</v>
      </c>
      <c r="CC21" s="273">
        <v>875</v>
      </c>
      <c r="CD21" s="273">
        <v>1020</v>
      </c>
      <c r="CE21" s="272">
        <v>10420</v>
      </c>
      <c r="CF21" s="273">
        <v>5194</v>
      </c>
      <c r="CG21" s="273">
        <v>5226</v>
      </c>
      <c r="CH21" s="270">
        <v>12775</v>
      </c>
      <c r="CI21" s="270">
        <v>6248</v>
      </c>
      <c r="CJ21" s="270">
        <v>6527</v>
      </c>
      <c r="CK21" s="273">
        <v>1997</v>
      </c>
      <c r="CL21" s="270">
        <v>925</v>
      </c>
      <c r="CM21" s="270">
        <v>1072</v>
      </c>
      <c r="CN21" s="273">
        <v>10778</v>
      </c>
      <c r="CO21" s="270">
        <v>5323</v>
      </c>
      <c r="CP21" s="270">
        <v>5455</v>
      </c>
      <c r="CQ21" s="286">
        <v>13265</v>
      </c>
      <c r="CR21" s="279">
        <v>6426</v>
      </c>
      <c r="CS21" s="279">
        <v>6839</v>
      </c>
      <c r="CT21" s="286">
        <v>2107</v>
      </c>
      <c r="CU21" s="279">
        <v>979</v>
      </c>
      <c r="CV21" s="279">
        <v>1128</v>
      </c>
      <c r="CW21" s="286">
        <v>11158</v>
      </c>
      <c r="CX21" s="270">
        <v>5447</v>
      </c>
      <c r="CY21" s="270">
        <v>5711</v>
      </c>
      <c r="CZ21" s="342">
        <v>14290</v>
      </c>
      <c r="DA21" s="343">
        <v>6774</v>
      </c>
      <c r="DB21" s="343">
        <v>7516</v>
      </c>
      <c r="DC21" s="344">
        <v>2360</v>
      </c>
      <c r="DD21" s="343">
        <v>1102</v>
      </c>
      <c r="DE21" s="343">
        <v>1258</v>
      </c>
      <c r="DF21" s="344">
        <v>11930</v>
      </c>
      <c r="DG21" s="343">
        <v>5672</v>
      </c>
      <c r="DH21" s="345">
        <v>6258</v>
      </c>
      <c r="DI21" s="320">
        <v>14290</v>
      </c>
      <c r="DJ21" s="325">
        <v>6774</v>
      </c>
      <c r="DK21" s="325">
        <v>7516</v>
      </c>
      <c r="DL21" s="320">
        <v>2360</v>
      </c>
      <c r="DM21" s="325">
        <v>1102</v>
      </c>
      <c r="DN21" s="325">
        <v>1258</v>
      </c>
      <c r="DO21" s="320">
        <v>11930</v>
      </c>
      <c r="DP21" s="325">
        <v>5672</v>
      </c>
      <c r="DQ21" s="325">
        <v>6258</v>
      </c>
      <c r="DR21" s="270">
        <v>14787</v>
      </c>
      <c r="DS21" s="270">
        <v>6945</v>
      </c>
      <c r="DT21" s="270">
        <v>7842</v>
      </c>
      <c r="DU21" s="270">
        <v>2490</v>
      </c>
      <c r="DV21" s="270">
        <v>1171</v>
      </c>
      <c r="DW21" s="270">
        <v>1319</v>
      </c>
      <c r="DX21" s="270">
        <v>12297</v>
      </c>
      <c r="DY21" s="270">
        <v>5774</v>
      </c>
      <c r="DZ21" s="270">
        <v>6523</v>
      </c>
    </row>
    <row r="22" spans="1:130" s="270" customFormat="1" x14ac:dyDescent="0.25">
      <c r="A22" s="269" t="s">
        <v>126</v>
      </c>
      <c r="B22" s="270">
        <v>5302</v>
      </c>
      <c r="C22" s="270">
        <v>2882</v>
      </c>
      <c r="D22" s="270">
        <v>2420</v>
      </c>
      <c r="E22" s="270">
        <v>820</v>
      </c>
      <c r="F22" s="270">
        <v>381</v>
      </c>
      <c r="G22" s="270">
        <v>439</v>
      </c>
      <c r="H22" s="270">
        <v>4482</v>
      </c>
      <c r="I22" s="270">
        <v>2501</v>
      </c>
      <c r="J22" s="270">
        <v>1981</v>
      </c>
      <c r="K22" s="270">
        <v>5664</v>
      </c>
      <c r="L22" s="270">
        <v>3040</v>
      </c>
      <c r="M22" s="270">
        <v>2624</v>
      </c>
      <c r="N22" s="270">
        <v>856</v>
      </c>
      <c r="U22" s="270">
        <v>2644</v>
      </c>
      <c r="V22" s="270">
        <v>2164</v>
      </c>
      <c r="W22" s="270">
        <v>5996</v>
      </c>
      <c r="X22" s="270">
        <v>3188</v>
      </c>
      <c r="Y22" s="270">
        <v>2808</v>
      </c>
      <c r="Z22" s="270">
        <v>891</v>
      </c>
      <c r="AA22" s="270">
        <v>411</v>
      </c>
      <c r="AB22" s="270">
        <v>480</v>
      </c>
      <c r="AC22" s="270">
        <v>5105</v>
      </c>
      <c r="AD22" s="270">
        <v>2777</v>
      </c>
      <c r="AE22" s="270">
        <v>2328</v>
      </c>
      <c r="AF22" s="270">
        <v>6318</v>
      </c>
      <c r="AG22" s="270">
        <v>3330</v>
      </c>
      <c r="AH22" s="270">
        <v>2988</v>
      </c>
      <c r="AI22" s="270">
        <v>929</v>
      </c>
      <c r="AJ22" s="270">
        <v>427</v>
      </c>
      <c r="AK22" s="270">
        <v>502</v>
      </c>
      <c r="AL22" s="270">
        <v>5389</v>
      </c>
      <c r="AM22" s="270">
        <v>2903</v>
      </c>
      <c r="AN22" s="270">
        <v>2486</v>
      </c>
      <c r="AO22" s="270">
        <v>6638</v>
      </c>
      <c r="AP22" s="270">
        <v>3467</v>
      </c>
      <c r="AQ22" s="270">
        <v>3171</v>
      </c>
      <c r="AR22" s="270">
        <v>975</v>
      </c>
      <c r="AS22" s="270">
        <v>446</v>
      </c>
      <c r="AT22" s="270">
        <v>529</v>
      </c>
      <c r="AU22" s="270">
        <v>5663</v>
      </c>
      <c r="AV22" s="270">
        <v>3021</v>
      </c>
      <c r="AW22" s="270">
        <v>2642</v>
      </c>
      <c r="AX22" s="270">
        <v>7284</v>
      </c>
      <c r="AY22" s="270">
        <v>3735</v>
      </c>
      <c r="AZ22" s="270">
        <v>3549</v>
      </c>
      <c r="BA22" s="270">
        <v>1080</v>
      </c>
      <c r="BB22" s="270">
        <v>495</v>
      </c>
      <c r="BC22" s="270">
        <v>585</v>
      </c>
      <c r="BD22" s="270">
        <v>6204</v>
      </c>
      <c r="BE22" s="270">
        <v>3240</v>
      </c>
      <c r="BF22" s="270">
        <v>2964</v>
      </c>
      <c r="BG22" s="270">
        <v>7284</v>
      </c>
      <c r="BH22" s="270">
        <v>3735</v>
      </c>
      <c r="BI22" s="270">
        <v>3549</v>
      </c>
      <c r="BJ22" s="270">
        <v>1080</v>
      </c>
      <c r="BK22" s="270">
        <v>495</v>
      </c>
      <c r="BL22" s="270">
        <v>585</v>
      </c>
      <c r="BM22" s="270">
        <v>6204</v>
      </c>
      <c r="BN22" s="270">
        <v>3240</v>
      </c>
      <c r="BO22" s="270">
        <v>2964</v>
      </c>
      <c r="BP22" s="271">
        <v>7609</v>
      </c>
      <c r="BQ22" s="271">
        <v>3862</v>
      </c>
      <c r="BR22" s="271">
        <v>3747</v>
      </c>
      <c r="BS22" s="271">
        <v>1140</v>
      </c>
      <c r="BT22" s="271">
        <v>522</v>
      </c>
      <c r="BU22" s="271">
        <v>618</v>
      </c>
      <c r="BV22" s="271">
        <v>6469</v>
      </c>
      <c r="BW22" s="271">
        <v>3340</v>
      </c>
      <c r="BX22" s="271">
        <v>3129</v>
      </c>
      <c r="BY22" s="272">
        <v>7932</v>
      </c>
      <c r="BZ22" s="273">
        <v>3983</v>
      </c>
      <c r="CA22" s="273">
        <v>3949</v>
      </c>
      <c r="CB22" s="272">
        <v>1202</v>
      </c>
      <c r="CC22" s="273">
        <v>550</v>
      </c>
      <c r="CD22" s="273">
        <v>652</v>
      </c>
      <c r="CE22" s="272">
        <v>6730</v>
      </c>
      <c r="CF22" s="273">
        <v>3433</v>
      </c>
      <c r="CG22" s="273">
        <v>3297</v>
      </c>
      <c r="CH22" s="270">
        <v>8241</v>
      </c>
      <c r="CI22" s="270">
        <v>4094</v>
      </c>
      <c r="CJ22" s="270">
        <v>4147</v>
      </c>
      <c r="CK22" s="273">
        <v>1262</v>
      </c>
      <c r="CL22" s="270">
        <v>574</v>
      </c>
      <c r="CM22" s="270">
        <v>688</v>
      </c>
      <c r="CN22" s="273">
        <v>6979</v>
      </c>
      <c r="CO22" s="270">
        <v>3520</v>
      </c>
      <c r="CP22" s="270">
        <v>3459</v>
      </c>
      <c r="CQ22" s="286">
        <v>8550</v>
      </c>
      <c r="CR22" s="279">
        <v>4200</v>
      </c>
      <c r="CS22" s="279">
        <v>4350</v>
      </c>
      <c r="CT22" s="286">
        <v>1330</v>
      </c>
      <c r="CU22" s="279">
        <v>601</v>
      </c>
      <c r="CV22" s="279">
        <v>729</v>
      </c>
      <c r="CW22" s="286">
        <v>7220</v>
      </c>
      <c r="CX22" s="270">
        <v>3599</v>
      </c>
      <c r="CY22" s="270">
        <v>3621</v>
      </c>
      <c r="CZ22" s="342">
        <v>9158</v>
      </c>
      <c r="DA22" s="343">
        <v>4416</v>
      </c>
      <c r="DB22" s="343">
        <v>4742</v>
      </c>
      <c r="DC22" s="344">
        <v>1464</v>
      </c>
      <c r="DD22" s="343">
        <v>655</v>
      </c>
      <c r="DE22" s="343">
        <v>809</v>
      </c>
      <c r="DF22" s="344">
        <v>7694</v>
      </c>
      <c r="DG22" s="343">
        <v>3761</v>
      </c>
      <c r="DH22" s="345">
        <v>3933</v>
      </c>
      <c r="DI22" s="320">
        <v>9158</v>
      </c>
      <c r="DJ22" s="325">
        <v>4416</v>
      </c>
      <c r="DK22" s="325">
        <v>4742</v>
      </c>
      <c r="DL22" s="320">
        <v>1464</v>
      </c>
      <c r="DM22" s="325">
        <v>655</v>
      </c>
      <c r="DN22" s="325">
        <v>809</v>
      </c>
      <c r="DO22" s="320">
        <v>7694</v>
      </c>
      <c r="DP22" s="325">
        <v>3761</v>
      </c>
      <c r="DQ22" s="325">
        <v>3933</v>
      </c>
      <c r="DR22" s="270">
        <v>9483</v>
      </c>
      <c r="DS22" s="270">
        <v>4527</v>
      </c>
      <c r="DT22" s="270">
        <v>4956</v>
      </c>
      <c r="DU22" s="270">
        <v>1542</v>
      </c>
      <c r="DV22" s="270">
        <v>685</v>
      </c>
      <c r="DW22" s="270">
        <v>857</v>
      </c>
      <c r="DX22" s="270">
        <v>7941</v>
      </c>
      <c r="DY22" s="270">
        <v>3842</v>
      </c>
      <c r="DZ22" s="270">
        <v>4099</v>
      </c>
    </row>
    <row r="23" spans="1:130" s="270" customFormat="1" x14ac:dyDescent="0.25">
      <c r="A23" s="269" t="s">
        <v>127</v>
      </c>
      <c r="B23" s="270">
        <v>6528</v>
      </c>
      <c r="C23" s="270">
        <v>3476</v>
      </c>
      <c r="D23" s="270">
        <v>3052</v>
      </c>
      <c r="E23" s="270">
        <v>846</v>
      </c>
      <c r="F23" s="270">
        <v>402</v>
      </c>
      <c r="G23" s="270">
        <v>444</v>
      </c>
      <c r="H23" s="270">
        <v>5682</v>
      </c>
      <c r="I23" s="270">
        <v>3074</v>
      </c>
      <c r="J23" s="270">
        <v>2608</v>
      </c>
      <c r="K23" s="270">
        <v>6491</v>
      </c>
      <c r="L23" s="270">
        <v>3445</v>
      </c>
      <c r="M23" s="270">
        <v>3046</v>
      </c>
      <c r="N23" s="270">
        <v>861</v>
      </c>
      <c r="U23" s="270">
        <v>3044</v>
      </c>
      <c r="V23" s="270">
        <v>2586</v>
      </c>
      <c r="W23" s="270">
        <v>6539</v>
      </c>
      <c r="X23" s="270">
        <v>3450</v>
      </c>
      <c r="Y23" s="270">
        <v>3089</v>
      </c>
      <c r="Z23" s="270">
        <v>885</v>
      </c>
      <c r="AA23" s="270">
        <v>405</v>
      </c>
      <c r="AB23" s="270">
        <v>480</v>
      </c>
      <c r="AC23" s="270">
        <v>5654</v>
      </c>
      <c r="AD23" s="270">
        <v>3045</v>
      </c>
      <c r="AE23" s="270">
        <v>2609</v>
      </c>
      <c r="AF23" s="270">
        <v>6638</v>
      </c>
      <c r="AG23" s="270">
        <v>3475</v>
      </c>
      <c r="AH23" s="270">
        <v>3163</v>
      </c>
      <c r="AI23" s="270">
        <v>912</v>
      </c>
      <c r="AJ23" s="270">
        <v>411</v>
      </c>
      <c r="AK23" s="270">
        <v>501</v>
      </c>
      <c r="AL23" s="270">
        <v>5726</v>
      </c>
      <c r="AM23" s="270">
        <v>3064</v>
      </c>
      <c r="AN23" s="270">
        <v>2662</v>
      </c>
      <c r="AO23" s="270">
        <v>6774</v>
      </c>
      <c r="AP23" s="270">
        <v>3516</v>
      </c>
      <c r="AQ23" s="270">
        <v>3258</v>
      </c>
      <c r="AR23" s="270">
        <v>944</v>
      </c>
      <c r="AS23" s="270">
        <v>420</v>
      </c>
      <c r="AT23" s="270">
        <v>524</v>
      </c>
      <c r="AU23" s="270">
        <v>5830</v>
      </c>
      <c r="AV23" s="270">
        <v>3096</v>
      </c>
      <c r="AW23" s="270">
        <v>2734</v>
      </c>
      <c r="AX23" s="270">
        <v>7113</v>
      </c>
      <c r="AY23" s="270">
        <v>3615</v>
      </c>
      <c r="AZ23" s="270">
        <v>3498</v>
      </c>
      <c r="BA23" s="270">
        <v>1015</v>
      </c>
      <c r="BB23" s="270">
        <v>438</v>
      </c>
      <c r="BC23" s="270">
        <v>577</v>
      </c>
      <c r="BD23" s="270">
        <v>6098</v>
      </c>
      <c r="BE23" s="270">
        <v>3177</v>
      </c>
      <c r="BF23" s="270">
        <v>2921</v>
      </c>
      <c r="BG23" s="270">
        <v>7113</v>
      </c>
      <c r="BH23" s="270">
        <v>3615</v>
      </c>
      <c r="BI23" s="270">
        <v>3498</v>
      </c>
      <c r="BJ23" s="270">
        <v>1015</v>
      </c>
      <c r="BK23" s="270">
        <v>438</v>
      </c>
      <c r="BL23" s="270">
        <v>577</v>
      </c>
      <c r="BM23" s="270">
        <v>6098</v>
      </c>
      <c r="BN23" s="270">
        <v>3177</v>
      </c>
      <c r="BO23" s="270">
        <v>2921</v>
      </c>
      <c r="BP23" s="271">
        <v>7323</v>
      </c>
      <c r="BQ23" s="271">
        <v>3681</v>
      </c>
      <c r="BR23" s="271">
        <v>3642</v>
      </c>
      <c r="BS23" s="271">
        <v>1057</v>
      </c>
      <c r="BT23" s="271">
        <v>451</v>
      </c>
      <c r="BU23" s="271">
        <v>606</v>
      </c>
      <c r="BV23" s="271">
        <v>6266</v>
      </c>
      <c r="BW23" s="271">
        <v>3230</v>
      </c>
      <c r="BX23" s="271">
        <v>3036</v>
      </c>
      <c r="BY23" s="272">
        <v>7555</v>
      </c>
      <c r="BZ23" s="273">
        <v>3753</v>
      </c>
      <c r="CA23" s="273">
        <v>3802</v>
      </c>
      <c r="CB23" s="272">
        <v>1104</v>
      </c>
      <c r="CC23" s="273">
        <v>466</v>
      </c>
      <c r="CD23" s="273">
        <v>638</v>
      </c>
      <c r="CE23" s="272">
        <v>6451</v>
      </c>
      <c r="CF23" s="273">
        <v>3287</v>
      </c>
      <c r="CG23" s="273">
        <v>3164</v>
      </c>
      <c r="CH23" s="270">
        <v>7807</v>
      </c>
      <c r="CI23" s="270">
        <v>3830</v>
      </c>
      <c r="CJ23" s="270">
        <v>3977</v>
      </c>
      <c r="CK23" s="273">
        <v>1160</v>
      </c>
      <c r="CL23" s="270">
        <v>485</v>
      </c>
      <c r="CM23" s="270">
        <v>675</v>
      </c>
      <c r="CN23" s="273">
        <v>6647</v>
      </c>
      <c r="CO23" s="270">
        <v>3345</v>
      </c>
      <c r="CP23" s="270">
        <v>3302</v>
      </c>
      <c r="CQ23" s="286">
        <v>8067</v>
      </c>
      <c r="CR23" s="279">
        <v>3907</v>
      </c>
      <c r="CS23" s="279">
        <v>4160</v>
      </c>
      <c r="CT23" s="286">
        <v>1218</v>
      </c>
      <c r="CU23" s="279">
        <v>505</v>
      </c>
      <c r="CV23" s="279">
        <v>713</v>
      </c>
      <c r="CW23" s="286">
        <v>6849</v>
      </c>
      <c r="CX23" s="270">
        <v>3402</v>
      </c>
      <c r="CY23" s="270">
        <v>3447</v>
      </c>
      <c r="CZ23" s="342">
        <v>8651</v>
      </c>
      <c r="DA23" s="343">
        <v>4078</v>
      </c>
      <c r="DB23" s="343">
        <v>4573</v>
      </c>
      <c r="DC23" s="344">
        <v>1350</v>
      </c>
      <c r="DD23" s="343">
        <v>553</v>
      </c>
      <c r="DE23" s="343">
        <v>797</v>
      </c>
      <c r="DF23" s="344">
        <v>7301</v>
      </c>
      <c r="DG23" s="343">
        <v>3525</v>
      </c>
      <c r="DH23" s="345">
        <v>3776</v>
      </c>
      <c r="DI23" s="320">
        <v>8651</v>
      </c>
      <c r="DJ23" s="325">
        <v>4078</v>
      </c>
      <c r="DK23" s="325">
        <v>4573</v>
      </c>
      <c r="DL23" s="320">
        <v>1350</v>
      </c>
      <c r="DM23" s="325">
        <v>553</v>
      </c>
      <c r="DN23" s="325">
        <v>797</v>
      </c>
      <c r="DO23" s="320">
        <v>7301</v>
      </c>
      <c r="DP23" s="325">
        <v>3525</v>
      </c>
      <c r="DQ23" s="325">
        <v>3776</v>
      </c>
      <c r="DR23" s="270">
        <v>8982</v>
      </c>
      <c r="DS23" s="270">
        <v>4178</v>
      </c>
      <c r="DT23" s="270">
        <v>4804</v>
      </c>
      <c r="DU23" s="270">
        <v>1423</v>
      </c>
      <c r="DV23" s="270">
        <v>579</v>
      </c>
      <c r="DW23" s="270">
        <v>844</v>
      </c>
      <c r="DX23" s="270">
        <v>7559</v>
      </c>
      <c r="DY23" s="270">
        <v>3599</v>
      </c>
      <c r="DZ23" s="270">
        <v>3960</v>
      </c>
    </row>
    <row r="24" spans="1:130" ht="30" x14ac:dyDescent="0.25">
      <c r="A24" s="57" t="s">
        <v>67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189"/>
      <c r="BQ24" s="189"/>
      <c r="BR24" s="189"/>
      <c r="BS24" s="189"/>
      <c r="BT24" s="189"/>
      <c r="BU24" s="189"/>
      <c r="BV24" s="189"/>
      <c r="BW24" s="189"/>
      <c r="BX24" s="189"/>
      <c r="BY24" s="266"/>
      <c r="BZ24" s="63"/>
      <c r="CA24" s="63"/>
      <c r="CB24" s="266"/>
      <c r="CC24" s="63"/>
      <c r="CD24" s="63"/>
      <c r="CE24" s="266"/>
      <c r="CF24" s="63"/>
      <c r="CG24" s="63"/>
      <c r="CH24" s="57"/>
      <c r="CI24" s="57"/>
      <c r="CJ24" s="57"/>
      <c r="CK24" s="63"/>
      <c r="CL24" s="57"/>
      <c r="CM24" s="57"/>
      <c r="CN24" s="63"/>
      <c r="CO24" s="57"/>
      <c r="CP24" s="57"/>
      <c r="CQ24" s="284"/>
      <c r="CR24" s="277"/>
      <c r="CS24" s="277"/>
      <c r="CT24" s="284"/>
      <c r="CU24" s="277"/>
      <c r="CV24" s="277"/>
      <c r="CW24" s="284"/>
      <c r="CX24" s="57"/>
      <c r="CY24" s="57"/>
      <c r="CZ24" s="334"/>
      <c r="DA24" s="335"/>
      <c r="DB24" s="335"/>
      <c r="DC24" s="336"/>
      <c r="DD24" s="335"/>
      <c r="DE24" s="335"/>
      <c r="DF24" s="336"/>
      <c r="DG24" s="335"/>
      <c r="DH24" s="337"/>
      <c r="DI24" s="318"/>
      <c r="DJ24" s="323"/>
      <c r="DK24" s="323"/>
      <c r="DL24" s="318"/>
      <c r="DM24" s="323"/>
      <c r="DN24" s="323"/>
      <c r="DO24" s="318"/>
      <c r="DP24" s="323"/>
      <c r="DQ24" s="323"/>
      <c r="DR24" s="57"/>
      <c r="DS24" s="57"/>
      <c r="DT24" s="57"/>
      <c r="DU24" s="57"/>
      <c r="DV24" s="57"/>
      <c r="DW24" s="57"/>
      <c r="DX24" s="57"/>
      <c r="DY24" s="57"/>
      <c r="DZ24" s="57"/>
    </row>
    <row r="25" spans="1:130" x14ac:dyDescent="0.25">
      <c r="A25" s="57" t="s">
        <v>97</v>
      </c>
      <c r="B25" s="55">
        <v>1634162</v>
      </c>
      <c r="C25" s="55">
        <v>791115</v>
      </c>
      <c r="D25" s="55">
        <v>843047</v>
      </c>
      <c r="E25" s="55">
        <v>340707</v>
      </c>
      <c r="F25" s="55">
        <v>168010</v>
      </c>
      <c r="G25" s="55">
        <v>172697</v>
      </c>
      <c r="H25" s="55">
        <v>1293455</v>
      </c>
      <c r="I25" s="55">
        <v>623105</v>
      </c>
      <c r="J25" s="55">
        <v>670350</v>
      </c>
      <c r="K25" s="55">
        <v>1666070</v>
      </c>
      <c r="L25" s="55">
        <v>806381</v>
      </c>
      <c r="M25" s="55">
        <v>859689</v>
      </c>
      <c r="N25" s="55">
        <v>353186</v>
      </c>
      <c r="U25" s="55">
        <v>632243</v>
      </c>
      <c r="V25" s="55">
        <v>680641</v>
      </c>
      <c r="W25" s="55">
        <v>1698456</v>
      </c>
      <c r="X25" s="55">
        <v>821927</v>
      </c>
      <c r="Y25" s="55">
        <v>876529</v>
      </c>
      <c r="Z25" s="55">
        <v>366462</v>
      </c>
      <c r="AA25" s="55">
        <v>180670</v>
      </c>
      <c r="AB25" s="55">
        <v>185792</v>
      </c>
      <c r="AC25" s="55">
        <v>1331994</v>
      </c>
      <c r="AD25" s="55">
        <v>641257</v>
      </c>
      <c r="AE25" s="55">
        <v>690737</v>
      </c>
      <c r="AF25" s="55">
        <v>1731200</v>
      </c>
      <c r="AG25" s="55">
        <v>837718</v>
      </c>
      <c r="AH25" s="55">
        <v>893482</v>
      </c>
      <c r="AI25" s="55">
        <v>380533</v>
      </c>
      <c r="AJ25" s="55">
        <v>187605</v>
      </c>
      <c r="AK25" s="55">
        <v>192928</v>
      </c>
      <c r="AL25" s="55">
        <v>1350667</v>
      </c>
      <c r="AM25" s="55">
        <v>650113</v>
      </c>
      <c r="AN25" s="55">
        <v>700554</v>
      </c>
      <c r="AO25" s="55">
        <v>1764194</v>
      </c>
      <c r="AP25" s="55">
        <v>853707</v>
      </c>
      <c r="AQ25" s="55">
        <v>910487</v>
      </c>
      <c r="AR25" s="55">
        <v>395398</v>
      </c>
      <c r="AS25" s="55">
        <v>194942</v>
      </c>
      <c r="AT25" s="55">
        <v>200456</v>
      </c>
      <c r="AU25" s="55">
        <v>1368796</v>
      </c>
      <c r="AV25" s="55">
        <v>658765</v>
      </c>
      <c r="AW25" s="55">
        <v>710031</v>
      </c>
      <c r="AX25" s="55">
        <v>1797335</v>
      </c>
      <c r="AY25" s="55">
        <v>869849</v>
      </c>
      <c r="AZ25" s="55">
        <v>927486</v>
      </c>
      <c r="BA25" s="55">
        <v>411054</v>
      </c>
      <c r="BB25" s="55">
        <v>202680</v>
      </c>
      <c r="BC25" s="55">
        <v>208374</v>
      </c>
      <c r="BD25" s="55">
        <v>1386281</v>
      </c>
      <c r="BE25" s="55">
        <v>667169</v>
      </c>
      <c r="BF25" s="55">
        <v>719112</v>
      </c>
      <c r="BG25" s="55">
        <v>1830124</v>
      </c>
      <c r="BH25" s="55">
        <v>885897</v>
      </c>
      <c r="BI25" s="55">
        <v>944227</v>
      </c>
      <c r="BJ25" s="55">
        <v>427533</v>
      </c>
      <c r="BK25" s="55">
        <v>210834</v>
      </c>
      <c r="BL25" s="55">
        <v>216699</v>
      </c>
      <c r="BM25" s="55">
        <v>1402591</v>
      </c>
      <c r="BN25" s="55">
        <v>675063</v>
      </c>
      <c r="BO25" s="55">
        <v>727528</v>
      </c>
      <c r="BP25" s="190">
        <v>1862085</v>
      </c>
      <c r="BQ25" s="190">
        <v>901617</v>
      </c>
      <c r="BR25" s="190">
        <v>960468</v>
      </c>
      <c r="BS25" s="190">
        <v>444864</v>
      </c>
      <c r="BT25" s="190">
        <v>219418</v>
      </c>
      <c r="BU25" s="190">
        <v>225446</v>
      </c>
      <c r="BV25" s="190">
        <v>1417221</v>
      </c>
      <c r="BW25" s="190">
        <v>682199</v>
      </c>
      <c r="BX25" s="190">
        <v>735022</v>
      </c>
      <c r="BY25" s="267">
        <v>1893156</v>
      </c>
      <c r="BZ25" s="64">
        <v>916981</v>
      </c>
      <c r="CA25" s="64">
        <v>976175</v>
      </c>
      <c r="CB25" s="267">
        <v>463038</v>
      </c>
      <c r="CC25" s="64">
        <v>228427</v>
      </c>
      <c r="CD25" s="64">
        <v>234611</v>
      </c>
      <c r="CE25" s="267">
        <v>1430118</v>
      </c>
      <c r="CF25" s="64">
        <v>688554</v>
      </c>
      <c r="CG25" s="64">
        <v>741564</v>
      </c>
      <c r="CH25" s="55">
        <v>1923264</v>
      </c>
      <c r="CI25" s="55">
        <v>931957</v>
      </c>
      <c r="CJ25" s="55">
        <v>991307</v>
      </c>
      <c r="CK25" s="64">
        <v>482047</v>
      </c>
      <c r="CL25" s="55">
        <v>237857</v>
      </c>
      <c r="CM25" s="55">
        <v>244190</v>
      </c>
      <c r="CN25" s="64">
        <v>1441217</v>
      </c>
      <c r="CO25" s="55">
        <v>694100</v>
      </c>
      <c r="CP25" s="55">
        <v>747117</v>
      </c>
      <c r="CQ25" s="285">
        <v>1952341</v>
      </c>
      <c r="CR25" s="278">
        <v>946511</v>
      </c>
      <c r="CS25" s="278">
        <v>1005830</v>
      </c>
      <c r="CT25" s="285">
        <v>501883</v>
      </c>
      <c r="CU25" s="278">
        <v>247702</v>
      </c>
      <c r="CV25" s="278">
        <v>254181</v>
      </c>
      <c r="CW25" s="285">
        <v>1450458</v>
      </c>
      <c r="CX25" s="55">
        <v>698809</v>
      </c>
      <c r="CY25" s="55">
        <v>751649</v>
      </c>
      <c r="CZ25" s="338">
        <v>1980747</v>
      </c>
      <c r="DA25" s="339">
        <v>960781</v>
      </c>
      <c r="DB25" s="339">
        <v>1019966</v>
      </c>
      <c r="DC25" s="340">
        <v>522625</v>
      </c>
      <c r="DD25" s="339">
        <v>258003</v>
      </c>
      <c r="DE25" s="339">
        <v>264622</v>
      </c>
      <c r="DF25" s="340">
        <v>1458122</v>
      </c>
      <c r="DG25" s="339">
        <v>702778</v>
      </c>
      <c r="DH25" s="341">
        <v>755344</v>
      </c>
      <c r="DI25" s="319">
        <v>2008888</v>
      </c>
      <c r="DJ25" s="324">
        <v>974927</v>
      </c>
      <c r="DK25" s="324">
        <v>1033961</v>
      </c>
      <c r="DL25" s="319">
        <v>544352</v>
      </c>
      <c r="DM25" s="324">
        <v>268800</v>
      </c>
      <c r="DN25" s="324">
        <v>275552</v>
      </c>
      <c r="DO25" s="319">
        <v>1464536</v>
      </c>
      <c r="DP25" s="324">
        <v>706127</v>
      </c>
      <c r="DQ25" s="324">
        <v>758409</v>
      </c>
      <c r="DR25" s="55">
        <v>2036785</v>
      </c>
      <c r="DS25" s="55">
        <v>988959</v>
      </c>
      <c r="DT25" s="55">
        <v>1047826</v>
      </c>
      <c r="DU25" s="55">
        <v>567058</v>
      </c>
      <c r="DV25" s="55">
        <v>280090</v>
      </c>
      <c r="DW25" s="55">
        <v>286968</v>
      </c>
      <c r="DX25" s="55">
        <v>1469727</v>
      </c>
      <c r="DY25" s="55">
        <v>708869</v>
      </c>
      <c r="DZ25" s="55">
        <v>760858</v>
      </c>
    </row>
    <row r="26" spans="1:130" x14ac:dyDescent="0.25">
      <c r="A26" s="57" t="s">
        <v>113</v>
      </c>
      <c r="B26" s="55">
        <v>285976</v>
      </c>
      <c r="C26" s="55">
        <v>141468</v>
      </c>
      <c r="D26" s="55">
        <v>144508</v>
      </c>
      <c r="E26" s="55">
        <v>52595</v>
      </c>
      <c r="F26" s="55">
        <v>26114</v>
      </c>
      <c r="G26" s="55">
        <v>26481</v>
      </c>
      <c r="H26" s="55">
        <v>233381</v>
      </c>
      <c r="I26" s="55">
        <v>115354</v>
      </c>
      <c r="J26" s="55">
        <v>118027</v>
      </c>
      <c r="K26" s="55">
        <v>291971</v>
      </c>
      <c r="L26" s="55">
        <v>144715</v>
      </c>
      <c r="M26" s="55">
        <v>147256</v>
      </c>
      <c r="N26" s="55">
        <v>53847</v>
      </c>
      <c r="U26" s="55">
        <v>117895</v>
      </c>
      <c r="V26" s="55">
        <v>120229</v>
      </c>
      <c r="W26" s="55">
        <v>297317</v>
      </c>
      <c r="X26" s="55">
        <v>147659</v>
      </c>
      <c r="Y26" s="55">
        <v>149658</v>
      </c>
      <c r="Z26" s="55">
        <v>55052</v>
      </c>
      <c r="AA26" s="55">
        <v>27486</v>
      </c>
      <c r="AB26" s="55">
        <v>27566</v>
      </c>
      <c r="AC26" s="55">
        <v>242265</v>
      </c>
      <c r="AD26" s="55">
        <v>120173</v>
      </c>
      <c r="AE26" s="55">
        <v>122092</v>
      </c>
      <c r="AF26" s="55">
        <v>302002</v>
      </c>
      <c r="AG26" s="55">
        <v>150327</v>
      </c>
      <c r="AH26" s="55">
        <v>151675</v>
      </c>
      <c r="AI26" s="55">
        <v>56220</v>
      </c>
      <c r="AJ26" s="55">
        <v>28116</v>
      </c>
      <c r="AK26" s="55">
        <v>28104</v>
      </c>
      <c r="AL26" s="55">
        <v>245782</v>
      </c>
      <c r="AM26" s="55">
        <v>122211</v>
      </c>
      <c r="AN26" s="55">
        <v>123571</v>
      </c>
      <c r="AO26" s="55">
        <v>306402</v>
      </c>
      <c r="AP26" s="55">
        <v>152929</v>
      </c>
      <c r="AQ26" s="55">
        <v>153473</v>
      </c>
      <c r="AR26" s="55">
        <v>57410</v>
      </c>
      <c r="AS26" s="55">
        <v>28739</v>
      </c>
      <c r="AT26" s="55">
        <v>28671</v>
      </c>
      <c r="AU26" s="55">
        <v>248992</v>
      </c>
      <c r="AV26" s="55">
        <v>124190</v>
      </c>
      <c r="AW26" s="55">
        <v>124802</v>
      </c>
      <c r="AX26" s="55">
        <v>311753</v>
      </c>
      <c r="AY26" s="55">
        <v>156083</v>
      </c>
      <c r="AZ26" s="55">
        <v>155670</v>
      </c>
      <c r="BA26" s="55">
        <v>58759</v>
      </c>
      <c r="BB26" s="55">
        <v>29422</v>
      </c>
      <c r="BC26" s="55">
        <v>29337</v>
      </c>
      <c r="BD26" s="55">
        <v>252994</v>
      </c>
      <c r="BE26" s="55">
        <v>126661</v>
      </c>
      <c r="BF26" s="55">
        <v>126333</v>
      </c>
      <c r="BG26" s="55">
        <v>316284</v>
      </c>
      <c r="BH26" s="55">
        <v>158335</v>
      </c>
      <c r="BI26" s="55">
        <v>157949</v>
      </c>
      <c r="BJ26" s="55">
        <v>60236</v>
      </c>
      <c r="BK26" s="55">
        <v>30162</v>
      </c>
      <c r="BL26" s="55">
        <v>30074</v>
      </c>
      <c r="BM26" s="55">
        <v>256048</v>
      </c>
      <c r="BN26" s="55">
        <v>128173</v>
      </c>
      <c r="BO26" s="55">
        <v>127875</v>
      </c>
      <c r="BP26" s="190">
        <v>319654</v>
      </c>
      <c r="BQ26" s="190">
        <v>160018</v>
      </c>
      <c r="BR26" s="190">
        <v>159636</v>
      </c>
      <c r="BS26" s="190">
        <v>61814</v>
      </c>
      <c r="BT26" s="190">
        <v>30952</v>
      </c>
      <c r="BU26" s="190">
        <v>30862</v>
      </c>
      <c r="BV26" s="190">
        <v>257840</v>
      </c>
      <c r="BW26" s="190">
        <v>129066</v>
      </c>
      <c r="BX26" s="190">
        <v>128774</v>
      </c>
      <c r="BY26" s="267">
        <v>321868</v>
      </c>
      <c r="BZ26" s="64">
        <v>161124</v>
      </c>
      <c r="CA26" s="64">
        <v>160744</v>
      </c>
      <c r="CB26" s="267">
        <v>63482</v>
      </c>
      <c r="CC26" s="64">
        <v>31787</v>
      </c>
      <c r="CD26" s="64">
        <v>31695</v>
      </c>
      <c r="CE26" s="267">
        <v>258386</v>
      </c>
      <c r="CF26" s="64">
        <v>129337</v>
      </c>
      <c r="CG26" s="64">
        <v>129049</v>
      </c>
      <c r="CH26" s="55">
        <v>322937</v>
      </c>
      <c r="CI26" s="55">
        <v>161661</v>
      </c>
      <c r="CJ26" s="55">
        <v>161276</v>
      </c>
      <c r="CK26" s="64">
        <v>65229</v>
      </c>
      <c r="CL26" s="55">
        <v>32665</v>
      </c>
      <c r="CM26" s="55">
        <v>32564</v>
      </c>
      <c r="CN26" s="64">
        <v>257708</v>
      </c>
      <c r="CO26" s="55">
        <v>128996</v>
      </c>
      <c r="CP26" s="55">
        <v>128712</v>
      </c>
      <c r="CQ26" s="285">
        <v>322882</v>
      </c>
      <c r="CR26" s="278">
        <v>161632</v>
      </c>
      <c r="CS26" s="278">
        <v>161250</v>
      </c>
      <c r="CT26" s="285">
        <v>67053</v>
      </c>
      <c r="CU26" s="278">
        <v>33579</v>
      </c>
      <c r="CV26" s="278">
        <v>33474</v>
      </c>
      <c r="CW26" s="285">
        <v>255829</v>
      </c>
      <c r="CX26" s="55">
        <v>128053</v>
      </c>
      <c r="CY26" s="55">
        <v>127776</v>
      </c>
      <c r="CZ26" s="338">
        <v>322096</v>
      </c>
      <c r="DA26" s="339">
        <v>161245</v>
      </c>
      <c r="DB26" s="339">
        <v>160851</v>
      </c>
      <c r="DC26" s="340">
        <v>68953</v>
      </c>
      <c r="DD26" s="339">
        <v>34533</v>
      </c>
      <c r="DE26" s="339">
        <v>34420</v>
      </c>
      <c r="DF26" s="340">
        <v>253143</v>
      </c>
      <c r="DG26" s="339">
        <v>126712</v>
      </c>
      <c r="DH26" s="341">
        <v>126431</v>
      </c>
      <c r="DI26" s="319">
        <v>321031</v>
      </c>
      <c r="DJ26" s="324">
        <v>160729</v>
      </c>
      <c r="DK26" s="324">
        <v>160302</v>
      </c>
      <c r="DL26" s="319">
        <v>70926</v>
      </c>
      <c r="DM26" s="324">
        <v>35523</v>
      </c>
      <c r="DN26" s="324">
        <v>35403</v>
      </c>
      <c r="DO26" s="319">
        <v>250105</v>
      </c>
      <c r="DP26" s="324">
        <v>125206</v>
      </c>
      <c r="DQ26" s="324">
        <v>124899</v>
      </c>
      <c r="DR26" s="55">
        <v>319777</v>
      </c>
      <c r="DS26" s="55">
        <v>160129</v>
      </c>
      <c r="DT26" s="55">
        <v>159648</v>
      </c>
      <c r="DU26" s="55">
        <v>72965</v>
      </c>
      <c r="DV26" s="55">
        <v>36551</v>
      </c>
      <c r="DW26" s="55">
        <v>36414</v>
      </c>
      <c r="DX26" s="55">
        <v>246812</v>
      </c>
      <c r="DY26" s="55">
        <v>123578</v>
      </c>
      <c r="DZ26" s="55">
        <v>123234</v>
      </c>
    </row>
    <row r="27" spans="1:130" x14ac:dyDescent="0.25">
      <c r="A27" s="57">
        <v>41157</v>
      </c>
      <c r="B27" s="55">
        <v>229823</v>
      </c>
      <c r="C27" s="55">
        <v>113894</v>
      </c>
      <c r="D27" s="55">
        <v>115929</v>
      </c>
      <c r="E27" s="55">
        <v>47049</v>
      </c>
      <c r="F27" s="55">
        <v>23012</v>
      </c>
      <c r="G27" s="55">
        <v>24037</v>
      </c>
      <c r="H27" s="55">
        <v>182774</v>
      </c>
      <c r="I27" s="55">
        <v>90882</v>
      </c>
      <c r="J27" s="55">
        <v>91892</v>
      </c>
      <c r="K27" s="55">
        <v>235556</v>
      </c>
      <c r="L27" s="55">
        <v>116800</v>
      </c>
      <c r="M27" s="55">
        <v>118756</v>
      </c>
      <c r="N27" s="55">
        <v>48534</v>
      </c>
      <c r="U27" s="55">
        <v>93017</v>
      </c>
      <c r="V27" s="55">
        <v>94005</v>
      </c>
      <c r="W27" s="55">
        <v>242480</v>
      </c>
      <c r="X27" s="55">
        <v>120194</v>
      </c>
      <c r="Y27" s="55">
        <v>122286</v>
      </c>
      <c r="Z27" s="55">
        <v>50243</v>
      </c>
      <c r="AA27" s="55">
        <v>24685</v>
      </c>
      <c r="AB27" s="55">
        <v>25558</v>
      </c>
      <c r="AC27" s="55">
        <v>192237</v>
      </c>
      <c r="AD27" s="55">
        <v>95509</v>
      </c>
      <c r="AE27" s="55">
        <v>96728</v>
      </c>
      <c r="AF27" s="55">
        <v>250270</v>
      </c>
      <c r="AG27" s="55">
        <v>123929</v>
      </c>
      <c r="AH27" s="55">
        <v>126341</v>
      </c>
      <c r="AI27" s="55">
        <v>52121</v>
      </c>
      <c r="AJ27" s="55">
        <v>25691</v>
      </c>
      <c r="AK27" s="55">
        <v>26430</v>
      </c>
      <c r="AL27" s="55">
        <v>198149</v>
      </c>
      <c r="AM27" s="55">
        <v>98238</v>
      </c>
      <c r="AN27" s="55">
        <v>99911</v>
      </c>
      <c r="AO27" s="55">
        <v>258207</v>
      </c>
      <c r="AP27" s="55">
        <v>127653</v>
      </c>
      <c r="AQ27" s="55">
        <v>130554</v>
      </c>
      <c r="AR27" s="55">
        <v>54066</v>
      </c>
      <c r="AS27" s="55">
        <v>26743</v>
      </c>
      <c r="AT27" s="55">
        <v>27323</v>
      </c>
      <c r="AU27" s="55">
        <v>204141</v>
      </c>
      <c r="AV27" s="55">
        <v>100910</v>
      </c>
      <c r="AW27" s="55">
        <v>103231</v>
      </c>
      <c r="AX27" s="55">
        <v>264718</v>
      </c>
      <c r="AY27" s="55">
        <v>130603</v>
      </c>
      <c r="AZ27" s="55">
        <v>134115</v>
      </c>
      <c r="BA27" s="55">
        <v>55892</v>
      </c>
      <c r="BB27" s="55">
        <v>27745</v>
      </c>
      <c r="BC27" s="55">
        <v>28147</v>
      </c>
      <c r="BD27" s="55">
        <v>208826</v>
      </c>
      <c r="BE27" s="55">
        <v>102858</v>
      </c>
      <c r="BF27" s="55">
        <v>105968</v>
      </c>
      <c r="BG27" s="55">
        <v>270848</v>
      </c>
      <c r="BH27" s="55">
        <v>133891</v>
      </c>
      <c r="BI27" s="55">
        <v>136957</v>
      </c>
      <c r="BJ27" s="55">
        <v>57627</v>
      </c>
      <c r="BK27" s="55">
        <v>28700</v>
      </c>
      <c r="BL27" s="55">
        <v>28927</v>
      </c>
      <c r="BM27" s="55">
        <v>213221</v>
      </c>
      <c r="BN27" s="55">
        <v>105191</v>
      </c>
      <c r="BO27" s="55">
        <v>108030</v>
      </c>
      <c r="BP27" s="190">
        <v>276344</v>
      </c>
      <c r="BQ27" s="190">
        <v>136895</v>
      </c>
      <c r="BR27" s="190">
        <v>139449</v>
      </c>
      <c r="BS27" s="190">
        <v>59319</v>
      </c>
      <c r="BT27" s="190">
        <v>29616</v>
      </c>
      <c r="BU27" s="190">
        <v>29703</v>
      </c>
      <c r="BV27" s="190">
        <v>217025</v>
      </c>
      <c r="BW27" s="190">
        <v>107279</v>
      </c>
      <c r="BX27" s="190">
        <v>109746</v>
      </c>
      <c r="BY27" s="267">
        <v>281196</v>
      </c>
      <c r="BZ27" s="64">
        <v>139635</v>
      </c>
      <c r="CA27" s="64">
        <v>141561</v>
      </c>
      <c r="CB27" s="267">
        <v>60974</v>
      </c>
      <c r="CC27" s="64">
        <v>30498</v>
      </c>
      <c r="CD27" s="64">
        <v>30476</v>
      </c>
      <c r="CE27" s="267">
        <v>220222</v>
      </c>
      <c r="CF27" s="64">
        <v>109137</v>
      </c>
      <c r="CG27" s="64">
        <v>111085</v>
      </c>
      <c r="CH27" s="55">
        <v>285772</v>
      </c>
      <c r="CI27" s="55">
        <v>142308</v>
      </c>
      <c r="CJ27" s="55">
        <v>143464</v>
      </c>
      <c r="CK27" s="64">
        <v>62649</v>
      </c>
      <c r="CL27" s="55">
        <v>31367</v>
      </c>
      <c r="CM27" s="55">
        <v>31282</v>
      </c>
      <c r="CN27" s="64">
        <v>223123</v>
      </c>
      <c r="CO27" s="55">
        <v>110941</v>
      </c>
      <c r="CP27" s="55">
        <v>112182</v>
      </c>
      <c r="CQ27" s="285">
        <v>291273</v>
      </c>
      <c r="CR27" s="278">
        <v>145524</v>
      </c>
      <c r="CS27" s="278">
        <v>145749</v>
      </c>
      <c r="CT27" s="285">
        <v>64480</v>
      </c>
      <c r="CU27" s="278">
        <v>32300</v>
      </c>
      <c r="CV27" s="278">
        <v>32180</v>
      </c>
      <c r="CW27" s="285">
        <v>226793</v>
      </c>
      <c r="CX27" s="55">
        <v>113224</v>
      </c>
      <c r="CY27" s="55">
        <v>113569</v>
      </c>
      <c r="CZ27" s="338">
        <v>296004</v>
      </c>
      <c r="DA27" s="339">
        <v>147876</v>
      </c>
      <c r="DB27" s="339">
        <v>148128</v>
      </c>
      <c r="DC27" s="340">
        <v>66430</v>
      </c>
      <c r="DD27" s="339">
        <v>33283</v>
      </c>
      <c r="DE27" s="339">
        <v>33147</v>
      </c>
      <c r="DF27" s="340">
        <v>229574</v>
      </c>
      <c r="DG27" s="339">
        <v>114593</v>
      </c>
      <c r="DH27" s="341">
        <v>114981</v>
      </c>
      <c r="DI27" s="319">
        <v>299635</v>
      </c>
      <c r="DJ27" s="324">
        <v>149690</v>
      </c>
      <c r="DK27" s="324">
        <v>149945</v>
      </c>
      <c r="DL27" s="319">
        <v>68485</v>
      </c>
      <c r="DM27" s="324">
        <v>34319</v>
      </c>
      <c r="DN27" s="324">
        <v>34166</v>
      </c>
      <c r="DO27" s="319">
        <v>231150</v>
      </c>
      <c r="DP27" s="324">
        <v>115371</v>
      </c>
      <c r="DQ27" s="324">
        <v>115779</v>
      </c>
      <c r="DR27" s="55">
        <v>302146</v>
      </c>
      <c r="DS27" s="55">
        <v>150945</v>
      </c>
      <c r="DT27" s="55">
        <v>151201</v>
      </c>
      <c r="DU27" s="55">
        <v>70633</v>
      </c>
      <c r="DV27" s="55">
        <v>35397</v>
      </c>
      <c r="DW27" s="55">
        <v>35236</v>
      </c>
      <c r="DX27" s="55">
        <v>231513</v>
      </c>
      <c r="DY27" s="55">
        <v>115548</v>
      </c>
      <c r="DZ27" s="55">
        <v>115965</v>
      </c>
    </row>
    <row r="28" spans="1:130" x14ac:dyDescent="0.25">
      <c r="A28" s="57">
        <v>41913</v>
      </c>
      <c r="B28" s="55">
        <v>196219</v>
      </c>
      <c r="C28" s="55">
        <v>95729</v>
      </c>
      <c r="D28" s="55">
        <v>100490</v>
      </c>
      <c r="E28" s="55">
        <v>43555</v>
      </c>
      <c r="F28" s="55">
        <v>21292</v>
      </c>
      <c r="G28" s="55">
        <v>22263</v>
      </c>
      <c r="H28" s="55">
        <v>152664</v>
      </c>
      <c r="I28" s="55">
        <v>74437</v>
      </c>
      <c r="J28" s="55">
        <v>78227</v>
      </c>
      <c r="K28" s="55">
        <v>198864</v>
      </c>
      <c r="L28" s="55">
        <v>97655</v>
      </c>
      <c r="M28" s="55">
        <v>101209</v>
      </c>
      <c r="N28" s="55">
        <v>45203</v>
      </c>
      <c r="U28" s="55">
        <v>75596</v>
      </c>
      <c r="V28" s="55">
        <v>78065</v>
      </c>
      <c r="W28" s="55">
        <v>201329</v>
      </c>
      <c r="X28" s="55">
        <v>99443</v>
      </c>
      <c r="Y28" s="55">
        <v>101886</v>
      </c>
      <c r="Z28" s="55">
        <v>46783</v>
      </c>
      <c r="AA28" s="55">
        <v>22801</v>
      </c>
      <c r="AB28" s="55">
        <v>23982</v>
      </c>
      <c r="AC28" s="55">
        <v>154546</v>
      </c>
      <c r="AD28" s="55">
        <v>76642</v>
      </c>
      <c r="AE28" s="55">
        <v>77904</v>
      </c>
      <c r="AF28" s="55">
        <v>204025</v>
      </c>
      <c r="AG28" s="55">
        <v>101259</v>
      </c>
      <c r="AH28" s="55">
        <v>102766</v>
      </c>
      <c r="AI28" s="55">
        <v>48372</v>
      </c>
      <c r="AJ28" s="55">
        <v>23559</v>
      </c>
      <c r="AK28" s="55">
        <v>24813</v>
      </c>
      <c r="AL28" s="55">
        <v>155653</v>
      </c>
      <c r="AM28" s="55">
        <v>77700</v>
      </c>
      <c r="AN28" s="55">
        <v>77953</v>
      </c>
      <c r="AO28" s="55">
        <v>207444</v>
      </c>
      <c r="AP28" s="55">
        <v>103298</v>
      </c>
      <c r="AQ28" s="55">
        <v>104146</v>
      </c>
      <c r="AR28" s="55">
        <v>50049</v>
      </c>
      <c r="AS28" s="55">
        <v>24382</v>
      </c>
      <c r="AT28" s="55">
        <v>25667</v>
      </c>
      <c r="AU28" s="55">
        <v>157395</v>
      </c>
      <c r="AV28" s="55">
        <v>78916</v>
      </c>
      <c r="AW28" s="55">
        <v>78479</v>
      </c>
      <c r="AX28" s="55">
        <v>211959</v>
      </c>
      <c r="AY28" s="55">
        <v>105709</v>
      </c>
      <c r="AZ28" s="55">
        <v>106250</v>
      </c>
      <c r="BA28" s="55">
        <v>51880</v>
      </c>
      <c r="BB28" s="55">
        <v>25308</v>
      </c>
      <c r="BC28" s="55">
        <v>26572</v>
      </c>
      <c r="BD28" s="55">
        <v>160079</v>
      </c>
      <c r="BE28" s="55">
        <v>80401</v>
      </c>
      <c r="BF28" s="55">
        <v>79678</v>
      </c>
      <c r="BG28" s="55">
        <v>217719</v>
      </c>
      <c r="BH28" s="55">
        <v>108596</v>
      </c>
      <c r="BI28" s="55">
        <v>109123</v>
      </c>
      <c r="BJ28" s="55">
        <v>53922</v>
      </c>
      <c r="BK28" s="55">
        <v>26360</v>
      </c>
      <c r="BL28" s="55">
        <v>27562</v>
      </c>
      <c r="BM28" s="55">
        <v>163797</v>
      </c>
      <c r="BN28" s="55">
        <v>82236</v>
      </c>
      <c r="BO28" s="55">
        <v>81561</v>
      </c>
      <c r="BP28" s="190">
        <v>224630</v>
      </c>
      <c r="BQ28" s="190">
        <v>111955</v>
      </c>
      <c r="BR28" s="190">
        <v>112675</v>
      </c>
      <c r="BS28" s="190">
        <v>56179</v>
      </c>
      <c r="BT28" s="190">
        <v>27540</v>
      </c>
      <c r="BU28" s="190">
        <v>28639</v>
      </c>
      <c r="BV28" s="190">
        <v>168451</v>
      </c>
      <c r="BW28" s="190">
        <v>84415</v>
      </c>
      <c r="BX28" s="190">
        <v>84036</v>
      </c>
      <c r="BY28" s="267">
        <v>232402</v>
      </c>
      <c r="BZ28" s="64">
        <v>115656</v>
      </c>
      <c r="CA28" s="64">
        <v>116746</v>
      </c>
      <c r="CB28" s="267">
        <v>58606</v>
      </c>
      <c r="CC28" s="64">
        <v>28824</v>
      </c>
      <c r="CD28" s="64">
        <v>29782</v>
      </c>
      <c r="CE28" s="267">
        <v>173796</v>
      </c>
      <c r="CF28" s="64">
        <v>86832</v>
      </c>
      <c r="CG28" s="64">
        <v>86964</v>
      </c>
      <c r="CH28" s="55">
        <v>240323</v>
      </c>
      <c r="CI28" s="55">
        <v>119349</v>
      </c>
      <c r="CJ28" s="55">
        <v>120974</v>
      </c>
      <c r="CK28" s="64">
        <v>61103</v>
      </c>
      <c r="CL28" s="55">
        <v>30155</v>
      </c>
      <c r="CM28" s="55">
        <v>30948</v>
      </c>
      <c r="CN28" s="64">
        <v>179220</v>
      </c>
      <c r="CO28" s="55">
        <v>89194</v>
      </c>
      <c r="CP28" s="55">
        <v>90026</v>
      </c>
      <c r="CQ28" s="285">
        <v>246861</v>
      </c>
      <c r="CR28" s="278">
        <v>122291</v>
      </c>
      <c r="CS28" s="278">
        <v>124570</v>
      </c>
      <c r="CT28" s="285">
        <v>63479</v>
      </c>
      <c r="CU28" s="278">
        <v>31434</v>
      </c>
      <c r="CV28" s="278">
        <v>32045</v>
      </c>
      <c r="CW28" s="285">
        <v>183382</v>
      </c>
      <c r="CX28" s="55">
        <v>90857</v>
      </c>
      <c r="CY28" s="55">
        <v>92525</v>
      </c>
      <c r="CZ28" s="338">
        <v>253031</v>
      </c>
      <c r="DA28" s="339">
        <v>125563</v>
      </c>
      <c r="DB28" s="339">
        <v>127468</v>
      </c>
      <c r="DC28" s="340">
        <v>65772</v>
      </c>
      <c r="DD28" s="339">
        <v>32669</v>
      </c>
      <c r="DE28" s="339">
        <v>33103</v>
      </c>
      <c r="DF28" s="340">
        <v>187259</v>
      </c>
      <c r="DG28" s="339">
        <v>92894</v>
      </c>
      <c r="DH28" s="341">
        <v>94365</v>
      </c>
      <c r="DI28" s="319">
        <v>258567</v>
      </c>
      <c r="DJ28" s="324">
        <v>128550</v>
      </c>
      <c r="DK28" s="324">
        <v>130017</v>
      </c>
      <c r="DL28" s="319">
        <v>68011</v>
      </c>
      <c r="DM28" s="324">
        <v>33857</v>
      </c>
      <c r="DN28" s="324">
        <v>34154</v>
      </c>
      <c r="DO28" s="319">
        <v>190556</v>
      </c>
      <c r="DP28" s="324">
        <v>94693</v>
      </c>
      <c r="DQ28" s="324">
        <v>95863</v>
      </c>
      <c r="DR28" s="55">
        <v>263484</v>
      </c>
      <c r="DS28" s="55">
        <v>131288</v>
      </c>
      <c r="DT28" s="55">
        <v>132196</v>
      </c>
      <c r="DU28" s="55">
        <v>70216</v>
      </c>
      <c r="DV28" s="55">
        <v>35011</v>
      </c>
      <c r="DW28" s="55">
        <v>35205</v>
      </c>
      <c r="DX28" s="55">
        <v>193268</v>
      </c>
      <c r="DY28" s="55">
        <v>96277</v>
      </c>
      <c r="DZ28" s="55">
        <v>96991</v>
      </c>
    </row>
    <row r="29" spans="1:130" s="270" customFormat="1" x14ac:dyDescent="0.25">
      <c r="A29" s="269" t="s">
        <v>114</v>
      </c>
      <c r="B29" s="270">
        <v>161180</v>
      </c>
      <c r="C29" s="270">
        <v>77653</v>
      </c>
      <c r="D29" s="270">
        <v>83527</v>
      </c>
      <c r="E29" s="270">
        <v>38029</v>
      </c>
      <c r="F29" s="270">
        <v>18549</v>
      </c>
      <c r="G29" s="270">
        <v>19480</v>
      </c>
      <c r="H29" s="270">
        <v>123151</v>
      </c>
      <c r="I29" s="270">
        <v>59104</v>
      </c>
      <c r="J29" s="270">
        <v>64047</v>
      </c>
      <c r="K29" s="270">
        <v>163175</v>
      </c>
      <c r="L29" s="270">
        <v>78503</v>
      </c>
      <c r="M29" s="270">
        <v>84672</v>
      </c>
      <c r="N29" s="270">
        <v>39990</v>
      </c>
      <c r="U29" s="270">
        <v>58963</v>
      </c>
      <c r="V29" s="270">
        <v>64222</v>
      </c>
      <c r="W29" s="270">
        <v>166004</v>
      </c>
      <c r="X29" s="270">
        <v>79885</v>
      </c>
      <c r="Y29" s="270">
        <v>86119</v>
      </c>
      <c r="Z29" s="270">
        <v>42128</v>
      </c>
      <c r="AA29" s="270">
        <v>20618</v>
      </c>
      <c r="AB29" s="270">
        <v>21510</v>
      </c>
      <c r="AC29" s="270">
        <v>123876</v>
      </c>
      <c r="AD29" s="270">
        <v>59267</v>
      </c>
      <c r="AE29" s="270">
        <v>64609</v>
      </c>
      <c r="AF29" s="270">
        <v>169337</v>
      </c>
      <c r="AG29" s="270">
        <v>81658</v>
      </c>
      <c r="AH29" s="270">
        <v>87679</v>
      </c>
      <c r="AI29" s="270">
        <v>44379</v>
      </c>
      <c r="AJ29" s="270">
        <v>21747</v>
      </c>
      <c r="AK29" s="270">
        <v>22632</v>
      </c>
      <c r="AL29" s="270">
        <v>124958</v>
      </c>
      <c r="AM29" s="270">
        <v>59911</v>
      </c>
      <c r="AN29" s="270">
        <v>65047</v>
      </c>
      <c r="AO29" s="270">
        <v>172738</v>
      </c>
      <c r="AP29" s="270">
        <v>83645</v>
      </c>
      <c r="AQ29" s="270">
        <v>89093</v>
      </c>
      <c r="AR29" s="270">
        <v>46677</v>
      </c>
      <c r="AS29" s="270">
        <v>22889</v>
      </c>
      <c r="AT29" s="270">
        <v>23788</v>
      </c>
      <c r="AU29" s="270">
        <v>126061</v>
      </c>
      <c r="AV29" s="270">
        <v>60756</v>
      </c>
      <c r="AW29" s="270">
        <v>65305</v>
      </c>
      <c r="AX29" s="270">
        <v>175931</v>
      </c>
      <c r="AY29" s="270">
        <v>85729</v>
      </c>
      <c r="AZ29" s="270">
        <v>90202</v>
      </c>
      <c r="BA29" s="270">
        <v>48971</v>
      </c>
      <c r="BB29" s="270">
        <v>24016</v>
      </c>
      <c r="BC29" s="270">
        <v>24955</v>
      </c>
      <c r="BD29" s="270">
        <v>126960</v>
      </c>
      <c r="BE29" s="270">
        <v>61713</v>
      </c>
      <c r="BF29" s="270">
        <v>65247</v>
      </c>
      <c r="BG29" s="270">
        <v>178793</v>
      </c>
      <c r="BH29" s="270">
        <v>87734</v>
      </c>
      <c r="BI29" s="270">
        <v>91059</v>
      </c>
      <c r="BJ29" s="270">
        <v>51205</v>
      </c>
      <c r="BK29" s="270">
        <v>25107</v>
      </c>
      <c r="BL29" s="270">
        <v>26098</v>
      </c>
      <c r="BM29" s="270">
        <v>127588</v>
      </c>
      <c r="BN29" s="270">
        <v>62627</v>
      </c>
      <c r="BO29" s="270">
        <v>64961</v>
      </c>
      <c r="BP29" s="271">
        <v>181484</v>
      </c>
      <c r="BQ29" s="271">
        <v>89610</v>
      </c>
      <c r="BR29" s="271">
        <v>91874</v>
      </c>
      <c r="BS29" s="271">
        <v>53378</v>
      </c>
      <c r="BT29" s="271">
        <v>26177</v>
      </c>
      <c r="BU29" s="271">
        <v>27201</v>
      </c>
      <c r="BV29" s="271">
        <v>128106</v>
      </c>
      <c r="BW29" s="271">
        <v>63433</v>
      </c>
      <c r="BX29" s="271">
        <v>64673</v>
      </c>
      <c r="BY29" s="272">
        <v>184387</v>
      </c>
      <c r="BZ29" s="273">
        <v>91505</v>
      </c>
      <c r="CA29" s="273">
        <v>92882</v>
      </c>
      <c r="CB29" s="272">
        <v>55555</v>
      </c>
      <c r="CC29" s="273">
        <v>27258</v>
      </c>
      <c r="CD29" s="273">
        <v>28297</v>
      </c>
      <c r="CE29" s="272">
        <v>128832</v>
      </c>
      <c r="CF29" s="273">
        <v>64247</v>
      </c>
      <c r="CG29" s="273">
        <v>64585</v>
      </c>
      <c r="CH29" s="270">
        <v>188001</v>
      </c>
      <c r="CI29" s="270">
        <v>93624</v>
      </c>
      <c r="CJ29" s="270">
        <v>94377</v>
      </c>
      <c r="CK29" s="273">
        <v>57821</v>
      </c>
      <c r="CL29" s="270">
        <v>28406</v>
      </c>
      <c r="CM29" s="270">
        <v>29415</v>
      </c>
      <c r="CN29" s="273">
        <v>130180</v>
      </c>
      <c r="CO29" s="270">
        <v>65218</v>
      </c>
      <c r="CP29" s="270">
        <v>64962</v>
      </c>
      <c r="CQ29" s="286">
        <v>192682</v>
      </c>
      <c r="CR29" s="279">
        <v>96104</v>
      </c>
      <c r="CS29" s="279">
        <v>96578</v>
      </c>
      <c r="CT29" s="286">
        <v>60241</v>
      </c>
      <c r="CU29" s="279">
        <v>29654</v>
      </c>
      <c r="CV29" s="279">
        <v>30587</v>
      </c>
      <c r="CW29" s="286">
        <v>132441</v>
      </c>
      <c r="CX29" s="270">
        <v>66450</v>
      </c>
      <c r="CY29" s="270">
        <v>65991</v>
      </c>
      <c r="CZ29" s="342">
        <v>198576</v>
      </c>
      <c r="DA29" s="343">
        <v>99046</v>
      </c>
      <c r="DB29" s="343">
        <v>99530</v>
      </c>
      <c r="DC29" s="344">
        <v>62866</v>
      </c>
      <c r="DD29" s="343">
        <v>31024</v>
      </c>
      <c r="DE29" s="343">
        <v>31842</v>
      </c>
      <c r="DF29" s="344">
        <v>135710</v>
      </c>
      <c r="DG29" s="343">
        <v>68022</v>
      </c>
      <c r="DH29" s="345">
        <v>67688</v>
      </c>
      <c r="DI29" s="320">
        <v>205594</v>
      </c>
      <c r="DJ29" s="325">
        <v>102451</v>
      </c>
      <c r="DK29" s="325">
        <v>103143</v>
      </c>
      <c r="DL29" s="320">
        <v>65703</v>
      </c>
      <c r="DM29" s="325">
        <v>32521</v>
      </c>
      <c r="DN29" s="325">
        <v>33182</v>
      </c>
      <c r="DO29" s="320">
        <v>139891</v>
      </c>
      <c r="DP29" s="325">
        <v>69930</v>
      </c>
      <c r="DQ29" s="325">
        <v>69961</v>
      </c>
      <c r="DR29" s="270">
        <v>213457</v>
      </c>
      <c r="DS29" s="270">
        <v>106187</v>
      </c>
      <c r="DT29" s="270">
        <v>107270</v>
      </c>
      <c r="DU29" s="270">
        <v>68706</v>
      </c>
      <c r="DV29" s="270">
        <v>34118</v>
      </c>
      <c r="DW29" s="270">
        <v>34588</v>
      </c>
      <c r="DX29" s="270">
        <v>144751</v>
      </c>
      <c r="DY29" s="270">
        <v>72069</v>
      </c>
      <c r="DZ29" s="270">
        <v>72682</v>
      </c>
    </row>
    <row r="30" spans="1:130" s="270" customFormat="1" x14ac:dyDescent="0.25">
      <c r="A30" s="269" t="s">
        <v>115</v>
      </c>
      <c r="B30" s="270">
        <v>137758</v>
      </c>
      <c r="C30" s="270">
        <v>65041</v>
      </c>
      <c r="D30" s="270">
        <v>72717</v>
      </c>
      <c r="E30" s="270">
        <v>33039</v>
      </c>
      <c r="F30" s="270">
        <v>16064</v>
      </c>
      <c r="G30" s="270">
        <v>16975</v>
      </c>
      <c r="H30" s="270">
        <v>104719</v>
      </c>
      <c r="I30" s="270">
        <v>48977</v>
      </c>
      <c r="J30" s="270">
        <v>55742</v>
      </c>
      <c r="K30" s="270">
        <v>140880</v>
      </c>
      <c r="L30" s="270">
        <v>65934</v>
      </c>
      <c r="M30" s="270">
        <v>74946</v>
      </c>
      <c r="N30" s="270">
        <v>34689</v>
      </c>
      <c r="U30" s="270">
        <v>49079</v>
      </c>
      <c r="V30" s="270">
        <v>57112</v>
      </c>
      <c r="W30" s="270">
        <v>143261</v>
      </c>
      <c r="X30" s="270">
        <v>66655</v>
      </c>
      <c r="Y30" s="270">
        <v>76606</v>
      </c>
      <c r="Z30" s="270">
        <v>36442</v>
      </c>
      <c r="AA30" s="270">
        <v>17724</v>
      </c>
      <c r="AB30" s="270">
        <v>18718</v>
      </c>
      <c r="AC30" s="270">
        <v>106819</v>
      </c>
      <c r="AD30" s="270">
        <v>48931</v>
      </c>
      <c r="AE30" s="270">
        <v>57888</v>
      </c>
      <c r="AF30" s="270">
        <v>145087</v>
      </c>
      <c r="AG30" s="270">
        <v>67261</v>
      </c>
      <c r="AH30" s="270">
        <v>77826</v>
      </c>
      <c r="AI30" s="270">
        <v>38319</v>
      </c>
      <c r="AJ30" s="270">
        <v>18680</v>
      </c>
      <c r="AK30" s="270">
        <v>19639</v>
      </c>
      <c r="AL30" s="270">
        <v>106768</v>
      </c>
      <c r="AM30" s="270">
        <v>48581</v>
      </c>
      <c r="AN30" s="270">
        <v>58187</v>
      </c>
      <c r="AO30" s="270">
        <v>146610</v>
      </c>
      <c r="AP30" s="270">
        <v>67829</v>
      </c>
      <c r="AQ30" s="270">
        <v>78781</v>
      </c>
      <c r="AR30" s="270">
        <v>40354</v>
      </c>
      <c r="AS30" s="270">
        <v>19737</v>
      </c>
      <c r="AT30" s="270">
        <v>20617</v>
      </c>
      <c r="AU30" s="270">
        <v>106256</v>
      </c>
      <c r="AV30" s="270">
        <v>48092</v>
      </c>
      <c r="AW30" s="270">
        <v>58164</v>
      </c>
      <c r="AX30" s="270">
        <v>147999</v>
      </c>
      <c r="AY30" s="270">
        <v>68420</v>
      </c>
      <c r="AZ30" s="270">
        <v>79579</v>
      </c>
      <c r="BA30" s="270">
        <v>42570</v>
      </c>
      <c r="BB30" s="270">
        <v>20907</v>
      </c>
      <c r="BC30" s="270">
        <v>21663</v>
      </c>
      <c r="BD30" s="270">
        <v>105429</v>
      </c>
      <c r="BE30" s="270">
        <v>47513</v>
      </c>
      <c r="BF30" s="270">
        <v>57916</v>
      </c>
      <c r="BG30" s="270">
        <v>149838</v>
      </c>
      <c r="BH30" s="270">
        <v>69315</v>
      </c>
      <c r="BI30" s="270">
        <v>80523</v>
      </c>
      <c r="BJ30" s="270">
        <v>44978</v>
      </c>
      <c r="BK30" s="270">
        <v>22183</v>
      </c>
      <c r="BL30" s="270">
        <v>22795</v>
      </c>
      <c r="BM30" s="270">
        <v>104860</v>
      </c>
      <c r="BN30" s="270">
        <v>47132</v>
      </c>
      <c r="BO30" s="270">
        <v>57728</v>
      </c>
      <c r="BP30" s="271">
        <v>152482</v>
      </c>
      <c r="BQ30" s="271">
        <v>70724</v>
      </c>
      <c r="BR30" s="271">
        <v>81758</v>
      </c>
      <c r="BS30" s="271">
        <v>47559</v>
      </c>
      <c r="BT30" s="271">
        <v>23543</v>
      </c>
      <c r="BU30" s="271">
        <v>24016</v>
      </c>
      <c r="BV30" s="271">
        <v>104923</v>
      </c>
      <c r="BW30" s="271">
        <v>47181</v>
      </c>
      <c r="BX30" s="271">
        <v>57742</v>
      </c>
      <c r="BY30" s="272">
        <v>155619</v>
      </c>
      <c r="BZ30" s="273">
        <v>72515</v>
      </c>
      <c r="CA30" s="273">
        <v>83104</v>
      </c>
      <c r="CB30" s="272">
        <v>50256</v>
      </c>
      <c r="CC30" s="273">
        <v>24956</v>
      </c>
      <c r="CD30" s="273">
        <v>25300</v>
      </c>
      <c r="CE30" s="272">
        <v>105363</v>
      </c>
      <c r="CF30" s="273">
        <v>47559</v>
      </c>
      <c r="CG30" s="273">
        <v>57804</v>
      </c>
      <c r="CH30" s="270">
        <v>158824</v>
      </c>
      <c r="CI30" s="270">
        <v>74512</v>
      </c>
      <c r="CJ30" s="270">
        <v>84312</v>
      </c>
      <c r="CK30" s="273">
        <v>53002</v>
      </c>
      <c r="CL30" s="270">
        <v>26383</v>
      </c>
      <c r="CM30" s="270">
        <v>26619</v>
      </c>
      <c r="CN30" s="273">
        <v>105822</v>
      </c>
      <c r="CO30" s="270">
        <v>48129</v>
      </c>
      <c r="CP30" s="270">
        <v>57693</v>
      </c>
      <c r="CQ30" s="286">
        <v>161825</v>
      </c>
      <c r="CR30" s="279">
        <v>76604</v>
      </c>
      <c r="CS30" s="279">
        <v>85221</v>
      </c>
      <c r="CT30" s="286">
        <v>55743</v>
      </c>
      <c r="CU30" s="279">
        <v>27796</v>
      </c>
      <c r="CV30" s="279">
        <v>27947</v>
      </c>
      <c r="CW30" s="286">
        <v>106082</v>
      </c>
      <c r="CX30" s="270">
        <v>48808</v>
      </c>
      <c r="CY30" s="270">
        <v>57274</v>
      </c>
      <c r="CZ30" s="342">
        <v>164524</v>
      </c>
      <c r="DA30" s="343">
        <v>78618</v>
      </c>
      <c r="DB30" s="343">
        <v>85906</v>
      </c>
      <c r="DC30" s="344">
        <v>58431</v>
      </c>
      <c r="DD30" s="343">
        <v>29174</v>
      </c>
      <c r="DE30" s="343">
        <v>29257</v>
      </c>
      <c r="DF30" s="344">
        <v>106093</v>
      </c>
      <c r="DG30" s="343">
        <v>49444</v>
      </c>
      <c r="DH30" s="345">
        <v>56649</v>
      </c>
      <c r="DI30" s="320">
        <v>167086</v>
      </c>
      <c r="DJ30" s="325">
        <v>80514</v>
      </c>
      <c r="DK30" s="325">
        <v>86572</v>
      </c>
      <c r="DL30" s="320">
        <v>61064</v>
      </c>
      <c r="DM30" s="325">
        <v>30534</v>
      </c>
      <c r="DN30" s="325">
        <v>30530</v>
      </c>
      <c r="DO30" s="320">
        <v>106022</v>
      </c>
      <c r="DP30" s="325">
        <v>49980</v>
      </c>
      <c r="DQ30" s="325">
        <v>56042</v>
      </c>
      <c r="DR30" s="270">
        <v>169868</v>
      </c>
      <c r="DS30" s="270">
        <v>82429</v>
      </c>
      <c r="DT30" s="270">
        <v>87439</v>
      </c>
      <c r="DU30" s="270">
        <v>63701</v>
      </c>
      <c r="DV30" s="270">
        <v>31904</v>
      </c>
      <c r="DW30" s="270">
        <v>31797</v>
      </c>
      <c r="DX30" s="270">
        <v>106167</v>
      </c>
      <c r="DY30" s="270">
        <v>50525</v>
      </c>
      <c r="DZ30" s="270">
        <v>55642</v>
      </c>
    </row>
    <row r="31" spans="1:130" s="270" customFormat="1" x14ac:dyDescent="0.25">
      <c r="A31" s="269" t="s">
        <v>116</v>
      </c>
      <c r="B31" s="270">
        <v>119459</v>
      </c>
      <c r="C31" s="270">
        <v>56061</v>
      </c>
      <c r="D31" s="270">
        <v>63398</v>
      </c>
      <c r="E31" s="270">
        <v>28188</v>
      </c>
      <c r="F31" s="270">
        <v>13732</v>
      </c>
      <c r="G31" s="270">
        <v>14456</v>
      </c>
      <c r="H31" s="270">
        <v>91271</v>
      </c>
      <c r="I31" s="270">
        <v>42329</v>
      </c>
      <c r="J31" s="270">
        <v>48942</v>
      </c>
      <c r="K31" s="270">
        <v>122494</v>
      </c>
      <c r="L31" s="270">
        <v>57249</v>
      </c>
      <c r="M31" s="270">
        <v>65245</v>
      </c>
      <c r="N31" s="270">
        <v>29298</v>
      </c>
      <c r="U31" s="270">
        <v>43042</v>
      </c>
      <c r="V31" s="270">
        <v>50154</v>
      </c>
      <c r="W31" s="270">
        <v>125607</v>
      </c>
      <c r="X31" s="270">
        <v>58383</v>
      </c>
      <c r="Y31" s="270">
        <v>67224</v>
      </c>
      <c r="Z31" s="270">
        <v>30539</v>
      </c>
      <c r="AA31" s="270">
        <v>14750</v>
      </c>
      <c r="AB31" s="270">
        <v>15789</v>
      </c>
      <c r="AC31" s="270">
        <v>95068</v>
      </c>
      <c r="AD31" s="270">
        <v>43633</v>
      </c>
      <c r="AE31" s="270">
        <v>51435</v>
      </c>
      <c r="AF31" s="270">
        <v>128753</v>
      </c>
      <c r="AG31" s="270">
        <v>59457</v>
      </c>
      <c r="AH31" s="270">
        <v>69296</v>
      </c>
      <c r="AI31" s="270">
        <v>31933</v>
      </c>
      <c r="AJ31" s="270">
        <v>15375</v>
      </c>
      <c r="AK31" s="270">
        <v>16558</v>
      </c>
      <c r="AL31" s="270">
        <v>96820</v>
      </c>
      <c r="AM31" s="270">
        <v>44082</v>
      </c>
      <c r="AN31" s="270">
        <v>52738</v>
      </c>
      <c r="AO31" s="270">
        <v>131826</v>
      </c>
      <c r="AP31" s="270">
        <v>60449</v>
      </c>
      <c r="AQ31" s="270">
        <v>71377</v>
      </c>
      <c r="AR31" s="270">
        <v>33487</v>
      </c>
      <c r="AS31" s="270">
        <v>16094</v>
      </c>
      <c r="AT31" s="270">
        <v>17393</v>
      </c>
      <c r="AU31" s="270">
        <v>98339</v>
      </c>
      <c r="AV31" s="270">
        <v>44355</v>
      </c>
      <c r="AW31" s="270">
        <v>53984</v>
      </c>
      <c r="AX31" s="270">
        <v>134775</v>
      </c>
      <c r="AY31" s="270">
        <v>61334</v>
      </c>
      <c r="AZ31" s="270">
        <v>73441</v>
      </c>
      <c r="BA31" s="270">
        <v>35215</v>
      </c>
      <c r="BB31" s="270">
        <v>16912</v>
      </c>
      <c r="BC31" s="270">
        <v>18303</v>
      </c>
      <c r="BD31" s="270">
        <v>99560</v>
      </c>
      <c r="BE31" s="270">
        <v>44422</v>
      </c>
      <c r="BF31" s="270">
        <v>55138</v>
      </c>
      <c r="BG31" s="270">
        <v>137252</v>
      </c>
      <c r="BH31" s="270">
        <v>62083</v>
      </c>
      <c r="BI31" s="270">
        <v>75169</v>
      </c>
      <c r="BJ31" s="270">
        <v>37085</v>
      </c>
      <c r="BK31" s="270">
        <v>17825</v>
      </c>
      <c r="BL31" s="270">
        <v>19260</v>
      </c>
      <c r="BM31" s="270">
        <v>100167</v>
      </c>
      <c r="BN31" s="270">
        <v>44258</v>
      </c>
      <c r="BO31" s="270">
        <v>55909</v>
      </c>
      <c r="BP31" s="271">
        <v>139018</v>
      </c>
      <c r="BQ31" s="271">
        <v>62662</v>
      </c>
      <c r="BR31" s="271">
        <v>76356</v>
      </c>
      <c r="BS31" s="271">
        <v>39053</v>
      </c>
      <c r="BT31" s="271">
        <v>18812</v>
      </c>
      <c r="BU31" s="271">
        <v>20241</v>
      </c>
      <c r="BV31" s="271">
        <v>99965</v>
      </c>
      <c r="BW31" s="271">
        <v>43850</v>
      </c>
      <c r="BX31" s="271">
        <v>56115</v>
      </c>
      <c r="BY31" s="272">
        <v>140254</v>
      </c>
      <c r="BZ31" s="273">
        <v>63133</v>
      </c>
      <c r="CA31" s="273">
        <v>77121</v>
      </c>
      <c r="CB31" s="272">
        <v>41145</v>
      </c>
      <c r="CC31" s="273">
        <v>19883</v>
      </c>
      <c r="CD31" s="273">
        <v>21262</v>
      </c>
      <c r="CE31" s="272">
        <v>99109</v>
      </c>
      <c r="CF31" s="273">
        <v>43250</v>
      </c>
      <c r="CG31" s="273">
        <v>55859</v>
      </c>
      <c r="CH31" s="270">
        <v>141202</v>
      </c>
      <c r="CI31" s="270">
        <v>63567</v>
      </c>
      <c r="CJ31" s="270">
        <v>77635</v>
      </c>
      <c r="CK31" s="273">
        <v>43387</v>
      </c>
      <c r="CL31" s="270">
        <v>21051</v>
      </c>
      <c r="CM31" s="270">
        <v>22336</v>
      </c>
      <c r="CN31" s="273">
        <v>97815</v>
      </c>
      <c r="CO31" s="270">
        <v>42516</v>
      </c>
      <c r="CP31" s="270">
        <v>55299</v>
      </c>
      <c r="CQ31" s="286">
        <v>142034</v>
      </c>
      <c r="CR31" s="279">
        <v>64026</v>
      </c>
      <c r="CS31" s="279">
        <v>78008</v>
      </c>
      <c r="CT31" s="286">
        <v>45809</v>
      </c>
      <c r="CU31" s="279">
        <v>22329</v>
      </c>
      <c r="CV31" s="279">
        <v>23480</v>
      </c>
      <c r="CW31" s="286">
        <v>96225</v>
      </c>
      <c r="CX31" s="270">
        <v>41697</v>
      </c>
      <c r="CY31" s="270">
        <v>54528</v>
      </c>
      <c r="CZ31" s="342">
        <v>143331</v>
      </c>
      <c r="DA31" s="343">
        <v>64790</v>
      </c>
      <c r="DB31" s="343">
        <v>78541</v>
      </c>
      <c r="DC31" s="344">
        <v>48423</v>
      </c>
      <c r="DD31" s="343">
        <v>23714</v>
      </c>
      <c r="DE31" s="343">
        <v>24709</v>
      </c>
      <c r="DF31" s="344">
        <v>94908</v>
      </c>
      <c r="DG31" s="343">
        <v>41076</v>
      </c>
      <c r="DH31" s="345">
        <v>53832</v>
      </c>
      <c r="DI31" s="320">
        <v>145469</v>
      </c>
      <c r="DJ31" s="325">
        <v>66068</v>
      </c>
      <c r="DK31" s="325">
        <v>79401</v>
      </c>
      <c r="DL31" s="320">
        <v>51221</v>
      </c>
      <c r="DM31" s="325">
        <v>25188</v>
      </c>
      <c r="DN31" s="325">
        <v>26033</v>
      </c>
      <c r="DO31" s="320">
        <v>94248</v>
      </c>
      <c r="DP31" s="325">
        <v>40880</v>
      </c>
      <c r="DQ31" s="325">
        <v>53368</v>
      </c>
      <c r="DR31" s="270">
        <v>148128</v>
      </c>
      <c r="DS31" s="270">
        <v>67725</v>
      </c>
      <c r="DT31" s="270">
        <v>80403</v>
      </c>
      <c r="DU31" s="270">
        <v>54142</v>
      </c>
      <c r="DV31" s="270">
        <v>26718</v>
      </c>
      <c r="DW31" s="270">
        <v>27424</v>
      </c>
      <c r="DX31" s="270">
        <v>93986</v>
      </c>
      <c r="DY31" s="270">
        <v>41007</v>
      </c>
      <c r="DZ31" s="270">
        <v>52979</v>
      </c>
    </row>
    <row r="32" spans="1:130" s="270" customFormat="1" x14ac:dyDescent="0.25">
      <c r="A32" s="269" t="s">
        <v>117</v>
      </c>
      <c r="B32" s="270">
        <v>106551</v>
      </c>
      <c r="C32" s="270">
        <v>50239</v>
      </c>
      <c r="D32" s="270">
        <v>56312</v>
      </c>
      <c r="E32" s="270">
        <v>23222</v>
      </c>
      <c r="F32" s="270">
        <v>11387</v>
      </c>
      <c r="G32" s="270">
        <v>11835</v>
      </c>
      <c r="H32" s="270">
        <v>83329</v>
      </c>
      <c r="I32" s="270">
        <v>38852</v>
      </c>
      <c r="J32" s="270">
        <v>44477</v>
      </c>
      <c r="K32" s="270">
        <v>107655</v>
      </c>
      <c r="L32" s="270">
        <v>50836</v>
      </c>
      <c r="M32" s="270">
        <v>56819</v>
      </c>
      <c r="N32" s="270">
        <v>23956</v>
      </c>
      <c r="U32" s="270">
        <v>39119</v>
      </c>
      <c r="V32" s="270">
        <v>44580</v>
      </c>
      <c r="W32" s="270">
        <v>108878</v>
      </c>
      <c r="X32" s="270">
        <v>51407</v>
      </c>
      <c r="Y32" s="270">
        <v>57471</v>
      </c>
      <c r="Z32" s="270">
        <v>24826</v>
      </c>
      <c r="AA32" s="270">
        <v>12096</v>
      </c>
      <c r="AB32" s="270">
        <v>12730</v>
      </c>
      <c r="AC32" s="270">
        <v>84052</v>
      </c>
      <c r="AD32" s="270">
        <v>39311</v>
      </c>
      <c r="AE32" s="270">
        <v>44741</v>
      </c>
      <c r="AF32" s="270">
        <v>110315</v>
      </c>
      <c r="AG32" s="270">
        <v>52012</v>
      </c>
      <c r="AH32" s="270">
        <v>58303</v>
      </c>
      <c r="AI32" s="270">
        <v>25807</v>
      </c>
      <c r="AJ32" s="270">
        <v>12512</v>
      </c>
      <c r="AK32" s="270">
        <v>13295</v>
      </c>
      <c r="AL32" s="270">
        <v>84508</v>
      </c>
      <c r="AM32" s="270">
        <v>39500</v>
      </c>
      <c r="AN32" s="270">
        <v>45008</v>
      </c>
      <c r="AO32" s="270">
        <v>112102</v>
      </c>
      <c r="AP32" s="270">
        <v>52736</v>
      </c>
      <c r="AQ32" s="270">
        <v>59366</v>
      </c>
      <c r="AR32" s="270">
        <v>26874</v>
      </c>
      <c r="AS32" s="270">
        <v>12955</v>
      </c>
      <c r="AT32" s="270">
        <v>13919</v>
      </c>
      <c r="AU32" s="270">
        <v>85228</v>
      </c>
      <c r="AV32" s="270">
        <v>39781</v>
      </c>
      <c r="AW32" s="270">
        <v>45447</v>
      </c>
      <c r="AX32" s="270">
        <v>114316</v>
      </c>
      <c r="AY32" s="270">
        <v>53643</v>
      </c>
      <c r="AZ32" s="270">
        <v>60673</v>
      </c>
      <c r="BA32" s="270">
        <v>28007</v>
      </c>
      <c r="BB32" s="270">
        <v>13420</v>
      </c>
      <c r="BC32" s="270">
        <v>14587</v>
      </c>
      <c r="BD32" s="270">
        <v>86309</v>
      </c>
      <c r="BE32" s="270">
        <v>40223</v>
      </c>
      <c r="BF32" s="270">
        <v>46086</v>
      </c>
      <c r="BG32" s="270">
        <v>116805</v>
      </c>
      <c r="BH32" s="270">
        <v>54622</v>
      </c>
      <c r="BI32" s="270">
        <v>62183</v>
      </c>
      <c r="BJ32" s="270">
        <v>29225</v>
      </c>
      <c r="BK32" s="270">
        <v>13921</v>
      </c>
      <c r="BL32" s="270">
        <v>15304</v>
      </c>
      <c r="BM32" s="270">
        <v>87580</v>
      </c>
      <c r="BN32" s="270">
        <v>40701</v>
      </c>
      <c r="BO32" s="270">
        <v>46879</v>
      </c>
      <c r="BP32" s="271">
        <v>119349</v>
      </c>
      <c r="BQ32" s="271">
        <v>55546</v>
      </c>
      <c r="BR32" s="271">
        <v>63803</v>
      </c>
      <c r="BS32" s="271">
        <v>30570</v>
      </c>
      <c r="BT32" s="271">
        <v>14485</v>
      </c>
      <c r="BU32" s="271">
        <v>16085</v>
      </c>
      <c r="BV32" s="271">
        <v>88779</v>
      </c>
      <c r="BW32" s="271">
        <v>41061</v>
      </c>
      <c r="BX32" s="271">
        <v>47718</v>
      </c>
      <c r="BY32" s="272">
        <v>121924</v>
      </c>
      <c r="BZ32" s="273">
        <v>56414</v>
      </c>
      <c r="CA32" s="273">
        <v>65510</v>
      </c>
      <c r="CB32" s="272">
        <v>32058</v>
      </c>
      <c r="CC32" s="273">
        <v>15128</v>
      </c>
      <c r="CD32" s="273">
        <v>16930</v>
      </c>
      <c r="CE32" s="272">
        <v>89866</v>
      </c>
      <c r="CF32" s="273">
        <v>41286</v>
      </c>
      <c r="CG32" s="273">
        <v>48580</v>
      </c>
      <c r="CH32" s="270">
        <v>124416</v>
      </c>
      <c r="CI32" s="270">
        <v>57204</v>
      </c>
      <c r="CJ32" s="270">
        <v>67212</v>
      </c>
      <c r="CK32" s="273">
        <v>33699</v>
      </c>
      <c r="CL32" s="270">
        <v>15858</v>
      </c>
      <c r="CM32" s="270">
        <v>17841</v>
      </c>
      <c r="CN32" s="273">
        <v>90717</v>
      </c>
      <c r="CO32" s="270">
        <v>41346</v>
      </c>
      <c r="CP32" s="270">
        <v>49371</v>
      </c>
      <c r="CQ32" s="286">
        <v>126781</v>
      </c>
      <c r="CR32" s="279">
        <v>57887</v>
      </c>
      <c r="CS32" s="279">
        <v>68894</v>
      </c>
      <c r="CT32" s="286">
        <v>35505</v>
      </c>
      <c r="CU32" s="279">
        <v>16679</v>
      </c>
      <c r="CV32" s="279">
        <v>18826</v>
      </c>
      <c r="CW32" s="286">
        <v>91276</v>
      </c>
      <c r="CX32" s="270">
        <v>41208</v>
      </c>
      <c r="CY32" s="270">
        <v>50068</v>
      </c>
      <c r="CZ32" s="342">
        <v>128757</v>
      </c>
      <c r="DA32" s="343">
        <v>58470</v>
      </c>
      <c r="DB32" s="343">
        <v>70287</v>
      </c>
      <c r="DC32" s="344">
        <v>37456</v>
      </c>
      <c r="DD32" s="343">
        <v>17597</v>
      </c>
      <c r="DE32" s="343">
        <v>19859</v>
      </c>
      <c r="DF32" s="344">
        <v>91301</v>
      </c>
      <c r="DG32" s="343">
        <v>40873</v>
      </c>
      <c r="DH32" s="345">
        <v>50428</v>
      </c>
      <c r="DI32" s="320">
        <v>130161</v>
      </c>
      <c r="DJ32" s="325">
        <v>58925</v>
      </c>
      <c r="DK32" s="325">
        <v>71236</v>
      </c>
      <c r="DL32" s="320">
        <v>39524</v>
      </c>
      <c r="DM32" s="325">
        <v>18596</v>
      </c>
      <c r="DN32" s="325">
        <v>20928</v>
      </c>
      <c r="DO32" s="320">
        <v>90637</v>
      </c>
      <c r="DP32" s="325">
        <v>40329</v>
      </c>
      <c r="DQ32" s="325">
        <v>50308</v>
      </c>
      <c r="DR32" s="270">
        <v>131168</v>
      </c>
      <c r="DS32" s="270">
        <v>59318</v>
      </c>
      <c r="DT32" s="270">
        <v>71850</v>
      </c>
      <c r="DU32" s="270">
        <v>41729</v>
      </c>
      <c r="DV32" s="270">
        <v>19688</v>
      </c>
      <c r="DW32" s="270">
        <v>22041</v>
      </c>
      <c r="DX32" s="270">
        <v>89439</v>
      </c>
      <c r="DY32" s="270">
        <v>39630</v>
      </c>
      <c r="DZ32" s="270">
        <v>49809</v>
      </c>
    </row>
    <row r="33" spans="1:130" s="270" customFormat="1" x14ac:dyDescent="0.25">
      <c r="A33" s="269" t="s">
        <v>118</v>
      </c>
      <c r="B33" s="270">
        <v>90984</v>
      </c>
      <c r="C33" s="270">
        <v>43141</v>
      </c>
      <c r="D33" s="270">
        <v>47843</v>
      </c>
      <c r="E33" s="270">
        <v>19064</v>
      </c>
      <c r="F33" s="270">
        <v>9434</v>
      </c>
      <c r="G33" s="270">
        <v>9630</v>
      </c>
      <c r="H33" s="270">
        <v>71920</v>
      </c>
      <c r="I33" s="270">
        <v>33707</v>
      </c>
      <c r="J33" s="270">
        <v>38213</v>
      </c>
      <c r="K33" s="270">
        <v>93033</v>
      </c>
      <c r="L33" s="270">
        <v>44087</v>
      </c>
      <c r="M33" s="270">
        <v>48946</v>
      </c>
      <c r="N33" s="270">
        <v>19782</v>
      </c>
      <c r="U33" s="270">
        <v>34315</v>
      </c>
      <c r="V33" s="270">
        <v>38936</v>
      </c>
      <c r="W33" s="270">
        <v>94692</v>
      </c>
      <c r="X33" s="270">
        <v>44945</v>
      </c>
      <c r="Y33" s="270">
        <v>49747</v>
      </c>
      <c r="Z33" s="270">
        <v>20435</v>
      </c>
      <c r="AA33" s="270">
        <v>10089</v>
      </c>
      <c r="AB33" s="270">
        <v>10346</v>
      </c>
      <c r="AC33" s="270">
        <v>74257</v>
      </c>
      <c r="AD33" s="270">
        <v>34856</v>
      </c>
      <c r="AE33" s="270">
        <v>39401</v>
      </c>
      <c r="AF33" s="270">
        <v>96004</v>
      </c>
      <c r="AG33" s="270">
        <v>45703</v>
      </c>
      <c r="AH33" s="270">
        <v>50301</v>
      </c>
      <c r="AI33" s="270">
        <v>21060</v>
      </c>
      <c r="AJ33" s="270">
        <v>10398</v>
      </c>
      <c r="AK33" s="270">
        <v>10662</v>
      </c>
      <c r="AL33" s="270">
        <v>74944</v>
      </c>
      <c r="AM33" s="270">
        <v>35305</v>
      </c>
      <c r="AN33" s="270">
        <v>39639</v>
      </c>
      <c r="AO33" s="270">
        <v>97042</v>
      </c>
      <c r="AP33" s="270">
        <v>46338</v>
      </c>
      <c r="AQ33" s="270">
        <v>50704</v>
      </c>
      <c r="AR33" s="270">
        <v>21718</v>
      </c>
      <c r="AS33" s="270">
        <v>10712</v>
      </c>
      <c r="AT33" s="270">
        <v>11006</v>
      </c>
      <c r="AU33" s="270">
        <v>75324</v>
      </c>
      <c r="AV33" s="270">
        <v>35626</v>
      </c>
      <c r="AW33" s="270">
        <v>39698</v>
      </c>
      <c r="AX33" s="270">
        <v>97865</v>
      </c>
      <c r="AY33" s="270">
        <v>46836</v>
      </c>
      <c r="AZ33" s="270">
        <v>51029</v>
      </c>
      <c r="BA33" s="270">
        <v>22439</v>
      </c>
      <c r="BB33" s="270">
        <v>11037</v>
      </c>
      <c r="BC33" s="270">
        <v>11402</v>
      </c>
      <c r="BD33" s="270">
        <v>75426</v>
      </c>
      <c r="BE33" s="270">
        <v>35799</v>
      </c>
      <c r="BF33" s="270">
        <v>39627</v>
      </c>
      <c r="BG33" s="270">
        <v>98636</v>
      </c>
      <c r="BH33" s="270">
        <v>47239</v>
      </c>
      <c r="BI33" s="270">
        <v>51397</v>
      </c>
      <c r="BJ33" s="270">
        <v>23275</v>
      </c>
      <c r="BK33" s="270">
        <v>11395</v>
      </c>
      <c r="BL33" s="270">
        <v>11880</v>
      </c>
      <c r="BM33" s="270">
        <v>75361</v>
      </c>
      <c r="BN33" s="270">
        <v>35844</v>
      </c>
      <c r="BO33" s="270">
        <v>39517</v>
      </c>
      <c r="BP33" s="271">
        <v>99517</v>
      </c>
      <c r="BQ33" s="271">
        <v>47620</v>
      </c>
      <c r="BR33" s="271">
        <v>51897</v>
      </c>
      <c r="BS33" s="271">
        <v>24235</v>
      </c>
      <c r="BT33" s="271">
        <v>11800</v>
      </c>
      <c r="BU33" s="271">
        <v>12435</v>
      </c>
      <c r="BV33" s="271">
        <v>75282</v>
      </c>
      <c r="BW33" s="271">
        <v>35820</v>
      </c>
      <c r="BX33" s="271">
        <v>39462</v>
      </c>
      <c r="BY33" s="272">
        <v>100578</v>
      </c>
      <c r="BZ33" s="273">
        <v>48024</v>
      </c>
      <c r="CA33" s="273">
        <v>52554</v>
      </c>
      <c r="CB33" s="272">
        <v>25296</v>
      </c>
      <c r="CC33" s="273">
        <v>12236</v>
      </c>
      <c r="CD33" s="273">
        <v>13060</v>
      </c>
      <c r="CE33" s="272">
        <v>75282</v>
      </c>
      <c r="CF33" s="273">
        <v>35788</v>
      </c>
      <c r="CG33" s="273">
        <v>39494</v>
      </c>
      <c r="CH33" s="270">
        <v>101960</v>
      </c>
      <c r="CI33" s="270">
        <v>48538</v>
      </c>
      <c r="CJ33" s="270">
        <v>53422</v>
      </c>
      <c r="CK33" s="273">
        <v>26438</v>
      </c>
      <c r="CL33" s="270">
        <v>12697</v>
      </c>
      <c r="CM33" s="270">
        <v>13741</v>
      </c>
      <c r="CN33" s="273">
        <v>75522</v>
      </c>
      <c r="CO33" s="270">
        <v>35841</v>
      </c>
      <c r="CP33" s="270">
        <v>39681</v>
      </c>
      <c r="CQ33" s="286">
        <v>103732</v>
      </c>
      <c r="CR33" s="279">
        <v>49223</v>
      </c>
      <c r="CS33" s="279">
        <v>54509</v>
      </c>
      <c r="CT33" s="286">
        <v>27644</v>
      </c>
      <c r="CU33" s="279">
        <v>13180</v>
      </c>
      <c r="CV33" s="279">
        <v>14464</v>
      </c>
      <c r="CW33" s="286">
        <v>76088</v>
      </c>
      <c r="CX33" s="270">
        <v>36043</v>
      </c>
      <c r="CY33" s="270">
        <v>40045</v>
      </c>
      <c r="CZ33" s="342">
        <v>105792</v>
      </c>
      <c r="DA33" s="343">
        <v>49989</v>
      </c>
      <c r="DB33" s="343">
        <v>55803</v>
      </c>
      <c r="DC33" s="344">
        <v>28935</v>
      </c>
      <c r="DD33" s="343">
        <v>13699</v>
      </c>
      <c r="DE33" s="343">
        <v>15236</v>
      </c>
      <c r="DF33" s="344">
        <v>76857</v>
      </c>
      <c r="DG33" s="343">
        <v>36290</v>
      </c>
      <c r="DH33" s="345">
        <v>40567</v>
      </c>
      <c r="DI33" s="320">
        <v>108011</v>
      </c>
      <c r="DJ33" s="325">
        <v>50753</v>
      </c>
      <c r="DK33" s="325">
        <v>57258</v>
      </c>
      <c r="DL33" s="320">
        <v>30364</v>
      </c>
      <c r="DM33" s="325">
        <v>14285</v>
      </c>
      <c r="DN33" s="325">
        <v>16079</v>
      </c>
      <c r="DO33" s="320">
        <v>77647</v>
      </c>
      <c r="DP33" s="325">
        <v>36468</v>
      </c>
      <c r="DQ33" s="325">
        <v>41179</v>
      </c>
      <c r="DR33" s="270">
        <v>110356</v>
      </c>
      <c r="DS33" s="270">
        <v>51505</v>
      </c>
      <c r="DT33" s="270">
        <v>58851</v>
      </c>
      <c r="DU33" s="270">
        <v>31952</v>
      </c>
      <c r="DV33" s="270">
        <v>14957</v>
      </c>
      <c r="DW33" s="270">
        <v>16995</v>
      </c>
      <c r="DX33" s="270">
        <v>78404</v>
      </c>
      <c r="DY33" s="270">
        <v>36548</v>
      </c>
      <c r="DZ33" s="270">
        <v>41856</v>
      </c>
    </row>
    <row r="34" spans="1:130" s="270" customFormat="1" x14ac:dyDescent="0.25">
      <c r="A34" s="269" t="s">
        <v>119</v>
      </c>
      <c r="B34" s="270">
        <v>70651</v>
      </c>
      <c r="C34" s="270">
        <v>35375</v>
      </c>
      <c r="D34" s="270">
        <v>35276</v>
      </c>
      <c r="E34" s="270">
        <v>14098</v>
      </c>
      <c r="F34" s="270">
        <v>7478</v>
      </c>
      <c r="G34" s="270">
        <v>6620</v>
      </c>
      <c r="H34" s="270">
        <v>56553</v>
      </c>
      <c r="I34" s="270">
        <v>27897</v>
      </c>
      <c r="J34" s="270">
        <v>28656</v>
      </c>
      <c r="K34" s="270">
        <v>72953</v>
      </c>
      <c r="L34" s="270">
        <v>36285</v>
      </c>
      <c r="M34" s="270">
        <v>36668</v>
      </c>
      <c r="N34" s="270">
        <v>14789</v>
      </c>
      <c r="U34" s="270">
        <v>28497</v>
      </c>
      <c r="V34" s="270">
        <v>29667</v>
      </c>
      <c r="W34" s="270">
        <v>75505</v>
      </c>
      <c r="X34" s="270">
        <v>37195</v>
      </c>
      <c r="Y34" s="270">
        <v>38310</v>
      </c>
      <c r="Z34" s="270">
        <v>15607</v>
      </c>
      <c r="AA34" s="270">
        <v>8129</v>
      </c>
      <c r="AB34" s="270">
        <v>7478</v>
      </c>
      <c r="AC34" s="270">
        <v>59898</v>
      </c>
      <c r="AD34" s="270">
        <v>29066</v>
      </c>
      <c r="AE34" s="270">
        <v>30832</v>
      </c>
      <c r="AF34" s="270">
        <v>78119</v>
      </c>
      <c r="AG34" s="270">
        <v>38086</v>
      </c>
      <c r="AH34" s="270">
        <v>40033</v>
      </c>
      <c r="AI34" s="270">
        <v>16505</v>
      </c>
      <c r="AJ34" s="270">
        <v>8494</v>
      </c>
      <c r="AK34" s="270">
        <v>8011</v>
      </c>
      <c r="AL34" s="270">
        <v>61614</v>
      </c>
      <c r="AM34" s="270">
        <v>29592</v>
      </c>
      <c r="AN34" s="270">
        <v>32022</v>
      </c>
      <c r="AO34" s="270">
        <v>80542</v>
      </c>
      <c r="AP34" s="270">
        <v>38936</v>
      </c>
      <c r="AQ34" s="270">
        <v>41606</v>
      </c>
      <c r="AR34" s="270">
        <v>17396</v>
      </c>
      <c r="AS34" s="270">
        <v>8865</v>
      </c>
      <c r="AT34" s="270">
        <v>8531</v>
      </c>
      <c r="AU34" s="270">
        <v>63146</v>
      </c>
      <c r="AV34" s="270">
        <v>30071</v>
      </c>
      <c r="AW34" s="270">
        <v>33075</v>
      </c>
      <c r="AX34" s="270">
        <v>82619</v>
      </c>
      <c r="AY34" s="270">
        <v>39729</v>
      </c>
      <c r="AZ34" s="270">
        <v>42890</v>
      </c>
      <c r="BA34" s="270">
        <v>18247</v>
      </c>
      <c r="BB34" s="270">
        <v>9236</v>
      </c>
      <c r="BC34" s="270">
        <v>9011</v>
      </c>
      <c r="BD34" s="270">
        <v>64372</v>
      </c>
      <c r="BE34" s="270">
        <v>30493</v>
      </c>
      <c r="BF34" s="270">
        <v>33879</v>
      </c>
      <c r="BG34" s="270">
        <v>84281</v>
      </c>
      <c r="BH34" s="270">
        <v>40452</v>
      </c>
      <c r="BI34" s="270">
        <v>43829</v>
      </c>
      <c r="BJ34" s="270">
        <v>19019</v>
      </c>
      <c r="BK34" s="270">
        <v>9589</v>
      </c>
      <c r="BL34" s="270">
        <v>9430</v>
      </c>
      <c r="BM34" s="270">
        <v>65262</v>
      </c>
      <c r="BN34" s="270">
        <v>30863</v>
      </c>
      <c r="BO34" s="270">
        <v>34399</v>
      </c>
      <c r="BP34" s="271">
        <v>85568</v>
      </c>
      <c r="BQ34" s="271">
        <v>41089</v>
      </c>
      <c r="BR34" s="271">
        <v>44479</v>
      </c>
      <c r="BS34" s="271">
        <v>19733</v>
      </c>
      <c r="BT34" s="271">
        <v>9923</v>
      </c>
      <c r="BU34" s="271">
        <v>9810</v>
      </c>
      <c r="BV34" s="271">
        <v>65835</v>
      </c>
      <c r="BW34" s="271">
        <v>31166</v>
      </c>
      <c r="BX34" s="271">
        <v>34669</v>
      </c>
      <c r="BY34" s="272">
        <v>86532</v>
      </c>
      <c r="BZ34" s="273">
        <v>41635</v>
      </c>
      <c r="CA34" s="273">
        <v>44897</v>
      </c>
      <c r="CB34" s="272">
        <v>20426</v>
      </c>
      <c r="CC34" s="273">
        <v>10251</v>
      </c>
      <c r="CD34" s="273">
        <v>10175</v>
      </c>
      <c r="CE34" s="272">
        <v>66106</v>
      </c>
      <c r="CF34" s="273">
        <v>31384</v>
      </c>
      <c r="CG34" s="273">
        <v>34722</v>
      </c>
      <c r="CH34" s="270">
        <v>87226</v>
      </c>
      <c r="CI34" s="270">
        <v>42061</v>
      </c>
      <c r="CJ34" s="270">
        <v>45165</v>
      </c>
      <c r="CK34" s="273">
        <v>21146</v>
      </c>
      <c r="CL34" s="270">
        <v>10583</v>
      </c>
      <c r="CM34" s="270">
        <v>10563</v>
      </c>
      <c r="CN34" s="273">
        <v>66080</v>
      </c>
      <c r="CO34" s="270">
        <v>31478</v>
      </c>
      <c r="CP34" s="270">
        <v>34602</v>
      </c>
      <c r="CQ34" s="286">
        <v>87712</v>
      </c>
      <c r="CR34" s="279">
        <v>42360</v>
      </c>
      <c r="CS34" s="279">
        <v>45352</v>
      </c>
      <c r="CT34" s="286">
        <v>21926</v>
      </c>
      <c r="CU34" s="279">
        <v>10926</v>
      </c>
      <c r="CV34" s="279">
        <v>11000</v>
      </c>
      <c r="CW34" s="286">
        <v>65786</v>
      </c>
      <c r="CX34" s="270">
        <v>31434</v>
      </c>
      <c r="CY34" s="270">
        <v>34352</v>
      </c>
      <c r="CZ34" s="342">
        <v>88196</v>
      </c>
      <c r="DA34" s="343">
        <v>42590</v>
      </c>
      <c r="DB34" s="343">
        <v>45606</v>
      </c>
      <c r="DC34" s="344">
        <v>22818</v>
      </c>
      <c r="DD34" s="343">
        <v>11301</v>
      </c>
      <c r="DE34" s="343">
        <v>11517</v>
      </c>
      <c r="DF34" s="344">
        <v>65378</v>
      </c>
      <c r="DG34" s="343">
        <v>31289</v>
      </c>
      <c r="DH34" s="345">
        <v>34089</v>
      </c>
      <c r="DI34" s="320">
        <v>88873</v>
      </c>
      <c r="DJ34" s="325">
        <v>42840</v>
      </c>
      <c r="DK34" s="325">
        <v>46033</v>
      </c>
      <c r="DL34" s="320">
        <v>23841</v>
      </c>
      <c r="DM34" s="325">
        <v>11730</v>
      </c>
      <c r="DN34" s="325">
        <v>12111</v>
      </c>
      <c r="DO34" s="320">
        <v>65032</v>
      </c>
      <c r="DP34" s="325">
        <v>31110</v>
      </c>
      <c r="DQ34" s="325">
        <v>33922</v>
      </c>
      <c r="DR34" s="270">
        <v>89813</v>
      </c>
      <c r="DS34" s="270">
        <v>43158</v>
      </c>
      <c r="DT34" s="270">
        <v>46655</v>
      </c>
      <c r="DU34" s="270">
        <v>24977</v>
      </c>
      <c r="DV34" s="270">
        <v>12199</v>
      </c>
      <c r="DW34" s="270">
        <v>12778</v>
      </c>
      <c r="DX34" s="270">
        <v>64836</v>
      </c>
      <c r="DY34" s="270">
        <v>30959</v>
      </c>
      <c r="DZ34" s="270">
        <v>33877</v>
      </c>
    </row>
    <row r="35" spans="1:130" s="270" customFormat="1" x14ac:dyDescent="0.25">
      <c r="A35" s="269" t="s">
        <v>120</v>
      </c>
      <c r="B35" s="270">
        <v>57040</v>
      </c>
      <c r="C35" s="270">
        <v>28424</v>
      </c>
      <c r="D35" s="270">
        <v>28616</v>
      </c>
      <c r="E35" s="270">
        <v>11276</v>
      </c>
      <c r="F35" s="270">
        <v>6021</v>
      </c>
      <c r="G35" s="270">
        <v>5255</v>
      </c>
      <c r="H35" s="270">
        <v>45764</v>
      </c>
      <c r="I35" s="270">
        <v>22403</v>
      </c>
      <c r="J35" s="270">
        <v>23361</v>
      </c>
      <c r="K35" s="270">
        <v>57275</v>
      </c>
      <c r="L35" s="270">
        <v>28908</v>
      </c>
      <c r="M35" s="270">
        <v>28367</v>
      </c>
      <c r="N35" s="270">
        <v>11457</v>
      </c>
      <c r="U35" s="270">
        <v>22727</v>
      </c>
      <c r="V35" s="270">
        <v>23091</v>
      </c>
      <c r="W35" s="270">
        <v>57863</v>
      </c>
      <c r="X35" s="270">
        <v>29477</v>
      </c>
      <c r="Y35" s="270">
        <v>28386</v>
      </c>
      <c r="Z35" s="270">
        <v>11694</v>
      </c>
      <c r="AA35" s="270">
        <v>6356</v>
      </c>
      <c r="AB35" s="270">
        <v>5338</v>
      </c>
      <c r="AC35" s="270">
        <v>46169</v>
      </c>
      <c r="AD35" s="270">
        <v>23121</v>
      </c>
      <c r="AE35" s="270">
        <v>23048</v>
      </c>
      <c r="AF35" s="270">
        <v>58812</v>
      </c>
      <c r="AG35" s="270">
        <v>30111</v>
      </c>
      <c r="AH35" s="270">
        <v>28701</v>
      </c>
      <c r="AI35" s="270">
        <v>12013</v>
      </c>
      <c r="AJ35" s="270">
        <v>6552</v>
      </c>
      <c r="AK35" s="270">
        <v>5461</v>
      </c>
      <c r="AL35" s="270">
        <v>46799</v>
      </c>
      <c r="AM35" s="270">
        <v>23559</v>
      </c>
      <c r="AN35" s="270">
        <v>23240</v>
      </c>
      <c r="AO35" s="270">
        <v>60137</v>
      </c>
      <c r="AP35" s="270">
        <v>30789</v>
      </c>
      <c r="AQ35" s="270">
        <v>29348</v>
      </c>
      <c r="AR35" s="270">
        <v>12452</v>
      </c>
      <c r="AS35" s="270">
        <v>6781</v>
      </c>
      <c r="AT35" s="270">
        <v>5671</v>
      </c>
      <c r="AU35" s="270">
        <v>47685</v>
      </c>
      <c r="AV35" s="270">
        <v>24008</v>
      </c>
      <c r="AW35" s="270">
        <v>23677</v>
      </c>
      <c r="AX35" s="270">
        <v>61815</v>
      </c>
      <c r="AY35" s="270">
        <v>31510</v>
      </c>
      <c r="AZ35" s="270">
        <v>30305</v>
      </c>
      <c r="BA35" s="270">
        <v>13027</v>
      </c>
      <c r="BB35" s="270">
        <v>7059</v>
      </c>
      <c r="BC35" s="270">
        <v>5968</v>
      </c>
      <c r="BD35" s="270">
        <v>48788</v>
      </c>
      <c r="BE35" s="270">
        <v>24451</v>
      </c>
      <c r="BF35" s="270">
        <v>24337</v>
      </c>
      <c r="BG35" s="270">
        <v>63817</v>
      </c>
      <c r="BH35" s="270">
        <v>32243</v>
      </c>
      <c r="BI35" s="270">
        <v>31574</v>
      </c>
      <c r="BJ35" s="270">
        <v>13746</v>
      </c>
      <c r="BK35" s="270">
        <v>7377</v>
      </c>
      <c r="BL35" s="270">
        <v>6369</v>
      </c>
      <c r="BM35" s="270">
        <v>50071</v>
      </c>
      <c r="BN35" s="270">
        <v>24866</v>
      </c>
      <c r="BO35" s="270">
        <v>25205</v>
      </c>
      <c r="BP35" s="271">
        <v>66030</v>
      </c>
      <c r="BQ35" s="271">
        <v>32975</v>
      </c>
      <c r="BR35" s="271">
        <v>33055</v>
      </c>
      <c r="BS35" s="271">
        <v>14582</v>
      </c>
      <c r="BT35" s="271">
        <v>7724</v>
      </c>
      <c r="BU35" s="271">
        <v>6858</v>
      </c>
      <c r="BV35" s="271">
        <v>51448</v>
      </c>
      <c r="BW35" s="271">
        <v>25251</v>
      </c>
      <c r="BX35" s="271">
        <v>26197</v>
      </c>
      <c r="BY35" s="272">
        <v>68278</v>
      </c>
      <c r="BZ35" s="273">
        <v>33684</v>
      </c>
      <c r="CA35" s="273">
        <v>34594</v>
      </c>
      <c r="CB35" s="272">
        <v>15488</v>
      </c>
      <c r="CC35" s="273">
        <v>8092</v>
      </c>
      <c r="CD35" s="273">
        <v>7396</v>
      </c>
      <c r="CE35" s="272">
        <v>52790</v>
      </c>
      <c r="CF35" s="273">
        <v>25592</v>
      </c>
      <c r="CG35" s="273">
        <v>27198</v>
      </c>
      <c r="CH35" s="270">
        <v>70339</v>
      </c>
      <c r="CI35" s="270">
        <v>34354</v>
      </c>
      <c r="CJ35" s="270">
        <v>35985</v>
      </c>
      <c r="CK35" s="273">
        <v>16390</v>
      </c>
      <c r="CL35" s="270">
        <v>8464</v>
      </c>
      <c r="CM35" s="270">
        <v>7926</v>
      </c>
      <c r="CN35" s="273">
        <v>53949</v>
      </c>
      <c r="CO35" s="270">
        <v>25890</v>
      </c>
      <c r="CP35" s="270">
        <v>28059</v>
      </c>
      <c r="CQ35" s="286">
        <v>72068</v>
      </c>
      <c r="CR35" s="279">
        <v>34968</v>
      </c>
      <c r="CS35" s="279">
        <v>37100</v>
      </c>
      <c r="CT35" s="286">
        <v>17257</v>
      </c>
      <c r="CU35" s="279">
        <v>8836</v>
      </c>
      <c r="CV35" s="279">
        <v>8421</v>
      </c>
      <c r="CW35" s="286">
        <v>54811</v>
      </c>
      <c r="CX35" s="270">
        <v>26132</v>
      </c>
      <c r="CY35" s="270">
        <v>28679</v>
      </c>
      <c r="CZ35" s="342">
        <v>73451</v>
      </c>
      <c r="DA35" s="343">
        <v>35536</v>
      </c>
      <c r="DB35" s="343">
        <v>37915</v>
      </c>
      <c r="DC35" s="344">
        <v>18059</v>
      </c>
      <c r="DD35" s="343">
        <v>9196</v>
      </c>
      <c r="DE35" s="343">
        <v>8863</v>
      </c>
      <c r="DF35" s="344">
        <v>55392</v>
      </c>
      <c r="DG35" s="343">
        <v>26340</v>
      </c>
      <c r="DH35" s="345">
        <v>29052</v>
      </c>
      <c r="DI35" s="320">
        <v>74575</v>
      </c>
      <c r="DJ35" s="325">
        <v>36068</v>
      </c>
      <c r="DK35" s="325">
        <v>38507</v>
      </c>
      <c r="DL35" s="320">
        <v>18817</v>
      </c>
      <c r="DM35" s="325">
        <v>9546</v>
      </c>
      <c r="DN35" s="325">
        <v>9271</v>
      </c>
      <c r="DO35" s="320">
        <v>55758</v>
      </c>
      <c r="DP35" s="325">
        <v>26522</v>
      </c>
      <c r="DQ35" s="325">
        <v>29236</v>
      </c>
      <c r="DR35" s="270">
        <v>75491</v>
      </c>
      <c r="DS35" s="270">
        <v>36548</v>
      </c>
      <c r="DT35" s="270">
        <v>38943</v>
      </c>
      <c r="DU35" s="270">
        <v>19566</v>
      </c>
      <c r="DV35" s="270">
        <v>9892</v>
      </c>
      <c r="DW35" s="270">
        <v>9674</v>
      </c>
      <c r="DX35" s="270">
        <v>55925</v>
      </c>
      <c r="DY35" s="270">
        <v>26656</v>
      </c>
      <c r="DZ35" s="270">
        <v>29269</v>
      </c>
    </row>
    <row r="36" spans="1:130" s="270" customFormat="1" x14ac:dyDescent="0.25">
      <c r="A36" s="269" t="s">
        <v>121</v>
      </c>
      <c r="B36" s="270">
        <v>49671</v>
      </c>
      <c r="C36" s="270">
        <v>23132</v>
      </c>
      <c r="D36" s="270">
        <v>26539</v>
      </c>
      <c r="E36" s="270">
        <v>9233</v>
      </c>
      <c r="F36" s="270">
        <v>4589</v>
      </c>
      <c r="G36" s="270">
        <v>4644</v>
      </c>
      <c r="H36" s="270">
        <v>40438</v>
      </c>
      <c r="I36" s="270">
        <v>18543</v>
      </c>
      <c r="J36" s="270">
        <v>21895</v>
      </c>
      <c r="K36" s="270">
        <v>50308</v>
      </c>
      <c r="L36" s="270">
        <v>23624</v>
      </c>
      <c r="M36" s="270">
        <v>26684</v>
      </c>
      <c r="N36" s="270">
        <v>9529</v>
      </c>
      <c r="U36" s="270">
        <v>18841</v>
      </c>
      <c r="V36" s="270">
        <v>21938</v>
      </c>
      <c r="W36" s="270">
        <v>50534</v>
      </c>
      <c r="X36" s="270">
        <v>24042</v>
      </c>
      <c r="Y36" s="270">
        <v>26492</v>
      </c>
      <c r="Z36" s="270">
        <v>9784</v>
      </c>
      <c r="AA36" s="270">
        <v>4980</v>
      </c>
      <c r="AB36" s="270">
        <v>4804</v>
      </c>
      <c r="AC36" s="270">
        <v>40750</v>
      </c>
      <c r="AD36" s="270">
        <v>19062</v>
      </c>
      <c r="AE36" s="270">
        <v>21688</v>
      </c>
      <c r="AF36" s="270">
        <v>50496</v>
      </c>
      <c r="AG36" s="270">
        <v>24409</v>
      </c>
      <c r="AH36" s="270">
        <v>26087</v>
      </c>
      <c r="AI36" s="270">
        <v>10010</v>
      </c>
      <c r="AJ36" s="270">
        <v>5175</v>
      </c>
      <c r="AK36" s="270">
        <v>4835</v>
      </c>
      <c r="AL36" s="270">
        <v>40486</v>
      </c>
      <c r="AM36" s="270">
        <v>19234</v>
      </c>
      <c r="AN36" s="270">
        <v>21252</v>
      </c>
      <c r="AO36" s="270">
        <v>50350</v>
      </c>
      <c r="AP36" s="270">
        <v>24747</v>
      </c>
      <c r="AQ36" s="270">
        <v>25603</v>
      </c>
      <c r="AR36" s="270">
        <v>10217</v>
      </c>
      <c r="AS36" s="270">
        <v>5361</v>
      </c>
      <c r="AT36" s="270">
        <v>4856</v>
      </c>
      <c r="AU36" s="270">
        <v>40133</v>
      </c>
      <c r="AV36" s="270">
        <v>19386</v>
      </c>
      <c r="AW36" s="270">
        <v>20747</v>
      </c>
      <c r="AX36" s="270">
        <v>50227</v>
      </c>
      <c r="AY36" s="270">
        <v>25062</v>
      </c>
      <c r="AZ36" s="270">
        <v>25165</v>
      </c>
      <c r="BA36" s="270">
        <v>10410</v>
      </c>
      <c r="BB36" s="270">
        <v>5526</v>
      </c>
      <c r="BC36" s="270">
        <v>4884</v>
      </c>
      <c r="BD36" s="270">
        <v>39817</v>
      </c>
      <c r="BE36" s="270">
        <v>19536</v>
      </c>
      <c r="BF36" s="270">
        <v>20281</v>
      </c>
      <c r="BG36" s="270">
        <v>50291</v>
      </c>
      <c r="BH36" s="270">
        <v>25412</v>
      </c>
      <c r="BI36" s="270">
        <v>24879</v>
      </c>
      <c r="BJ36" s="270">
        <v>10620</v>
      </c>
      <c r="BK36" s="270">
        <v>5689</v>
      </c>
      <c r="BL36" s="270">
        <v>4931</v>
      </c>
      <c r="BM36" s="270">
        <v>39671</v>
      </c>
      <c r="BN36" s="270">
        <v>19723</v>
      </c>
      <c r="BO36" s="270">
        <v>19948</v>
      </c>
      <c r="BP36" s="271">
        <v>50673</v>
      </c>
      <c r="BQ36" s="271">
        <v>25834</v>
      </c>
      <c r="BR36" s="271">
        <v>24839</v>
      </c>
      <c r="BS36" s="271">
        <v>10880</v>
      </c>
      <c r="BT36" s="271">
        <v>5864</v>
      </c>
      <c r="BU36" s="271">
        <v>5016</v>
      </c>
      <c r="BV36" s="271">
        <v>39793</v>
      </c>
      <c r="BW36" s="271">
        <v>19970</v>
      </c>
      <c r="BX36" s="271">
        <v>19823</v>
      </c>
      <c r="BY36" s="272">
        <v>51370</v>
      </c>
      <c r="BZ36" s="273">
        <v>26309</v>
      </c>
      <c r="CA36" s="273">
        <v>25061</v>
      </c>
      <c r="CB36" s="272">
        <v>11214</v>
      </c>
      <c r="CC36" s="273">
        <v>6057</v>
      </c>
      <c r="CD36" s="273">
        <v>5157</v>
      </c>
      <c r="CE36" s="272">
        <v>40156</v>
      </c>
      <c r="CF36" s="273">
        <v>20252</v>
      </c>
      <c r="CG36" s="273">
        <v>19904</v>
      </c>
      <c r="CH36" s="270">
        <v>52400</v>
      </c>
      <c r="CI36" s="270">
        <v>26821</v>
      </c>
      <c r="CJ36" s="270">
        <v>25579</v>
      </c>
      <c r="CK36" s="273">
        <v>11657</v>
      </c>
      <c r="CL36" s="270">
        <v>6281</v>
      </c>
      <c r="CM36" s="270">
        <v>5376</v>
      </c>
      <c r="CN36" s="273">
        <v>40743</v>
      </c>
      <c r="CO36" s="270">
        <v>20540</v>
      </c>
      <c r="CP36" s="270">
        <v>20203</v>
      </c>
      <c r="CQ36" s="286">
        <v>53732</v>
      </c>
      <c r="CR36" s="279">
        <v>27368</v>
      </c>
      <c r="CS36" s="279">
        <v>26364</v>
      </c>
      <c r="CT36" s="286">
        <v>12217</v>
      </c>
      <c r="CU36" s="279">
        <v>6547</v>
      </c>
      <c r="CV36" s="279">
        <v>5670</v>
      </c>
      <c r="CW36" s="286">
        <v>41515</v>
      </c>
      <c r="CX36" s="270">
        <v>20821</v>
      </c>
      <c r="CY36" s="270">
        <v>20694</v>
      </c>
      <c r="CZ36" s="342">
        <v>55371</v>
      </c>
      <c r="DA36" s="343">
        <v>27935</v>
      </c>
      <c r="DB36" s="343">
        <v>27436</v>
      </c>
      <c r="DC36" s="344">
        <v>12915</v>
      </c>
      <c r="DD36" s="343">
        <v>6852</v>
      </c>
      <c r="DE36" s="343">
        <v>6063</v>
      </c>
      <c r="DF36" s="344">
        <v>42456</v>
      </c>
      <c r="DG36" s="343">
        <v>21083</v>
      </c>
      <c r="DH36" s="345">
        <v>21373</v>
      </c>
      <c r="DI36" s="320">
        <v>57252</v>
      </c>
      <c r="DJ36" s="325">
        <v>28528</v>
      </c>
      <c r="DK36" s="325">
        <v>28724</v>
      </c>
      <c r="DL36" s="320">
        <v>13722</v>
      </c>
      <c r="DM36" s="325">
        <v>7185</v>
      </c>
      <c r="DN36" s="325">
        <v>6537</v>
      </c>
      <c r="DO36" s="320">
        <v>43530</v>
      </c>
      <c r="DP36" s="325">
        <v>21343</v>
      </c>
      <c r="DQ36" s="325">
        <v>22187</v>
      </c>
      <c r="DR36" s="270">
        <v>59227</v>
      </c>
      <c r="DS36" s="270">
        <v>29135</v>
      </c>
      <c r="DT36" s="270">
        <v>30092</v>
      </c>
      <c r="DU36" s="270">
        <v>14604</v>
      </c>
      <c r="DV36" s="270">
        <v>7545</v>
      </c>
      <c r="DW36" s="270">
        <v>7059</v>
      </c>
      <c r="DX36" s="270">
        <v>44623</v>
      </c>
      <c r="DY36" s="270">
        <v>21590</v>
      </c>
      <c r="DZ36" s="270">
        <v>23033</v>
      </c>
    </row>
    <row r="37" spans="1:130" s="270" customFormat="1" x14ac:dyDescent="0.25">
      <c r="A37" s="269" t="s">
        <v>122</v>
      </c>
      <c r="B37" s="270">
        <v>40849</v>
      </c>
      <c r="C37" s="270">
        <v>18719</v>
      </c>
      <c r="D37" s="270">
        <v>22130</v>
      </c>
      <c r="E37" s="270">
        <v>7269</v>
      </c>
      <c r="F37" s="270">
        <v>3528</v>
      </c>
      <c r="G37" s="270">
        <v>3741</v>
      </c>
      <c r="H37" s="270">
        <v>33580</v>
      </c>
      <c r="I37" s="270">
        <v>15191</v>
      </c>
      <c r="J37" s="270">
        <v>18389</v>
      </c>
      <c r="K37" s="270">
        <v>41569</v>
      </c>
      <c r="L37" s="270">
        <v>19010</v>
      </c>
      <c r="M37" s="270">
        <v>22559</v>
      </c>
      <c r="N37" s="270">
        <v>7520</v>
      </c>
      <c r="U37" s="270">
        <v>15382</v>
      </c>
      <c r="V37" s="270">
        <v>18667</v>
      </c>
      <c r="W37" s="270">
        <v>42364</v>
      </c>
      <c r="X37" s="270">
        <v>19326</v>
      </c>
      <c r="Y37" s="270">
        <v>23038</v>
      </c>
      <c r="Z37" s="270">
        <v>7785</v>
      </c>
      <c r="AA37" s="270">
        <v>3737</v>
      </c>
      <c r="AB37" s="270">
        <v>4048</v>
      </c>
      <c r="AC37" s="270">
        <v>34579</v>
      </c>
      <c r="AD37" s="270">
        <v>15589</v>
      </c>
      <c r="AE37" s="270">
        <v>18990</v>
      </c>
      <c r="AF37" s="270">
        <v>43165</v>
      </c>
      <c r="AG37" s="270">
        <v>19664</v>
      </c>
      <c r="AH37" s="270">
        <v>23501</v>
      </c>
      <c r="AI37" s="270">
        <v>8061</v>
      </c>
      <c r="AJ37" s="270">
        <v>3859</v>
      </c>
      <c r="AK37" s="270">
        <v>4202</v>
      </c>
      <c r="AL37" s="270">
        <v>35104</v>
      </c>
      <c r="AM37" s="270">
        <v>15805</v>
      </c>
      <c r="AN37" s="270">
        <v>19299</v>
      </c>
      <c r="AO37" s="270">
        <v>43903</v>
      </c>
      <c r="AP37" s="270">
        <v>20013</v>
      </c>
      <c r="AQ37" s="270">
        <v>23890</v>
      </c>
      <c r="AR37" s="270">
        <v>8344</v>
      </c>
      <c r="AS37" s="270">
        <v>3999</v>
      </c>
      <c r="AT37" s="270">
        <v>4345</v>
      </c>
      <c r="AU37" s="270">
        <v>35559</v>
      </c>
      <c r="AV37" s="270">
        <v>16014</v>
      </c>
      <c r="AW37" s="270">
        <v>19545</v>
      </c>
      <c r="AX37" s="270">
        <v>44528</v>
      </c>
      <c r="AY37" s="270">
        <v>20367</v>
      </c>
      <c r="AZ37" s="270">
        <v>24161</v>
      </c>
      <c r="BA37" s="270">
        <v>8641</v>
      </c>
      <c r="BB37" s="270">
        <v>4161</v>
      </c>
      <c r="BC37" s="270">
        <v>4480</v>
      </c>
      <c r="BD37" s="270">
        <v>35887</v>
      </c>
      <c r="BE37" s="270">
        <v>16206</v>
      </c>
      <c r="BF37" s="270">
        <v>19681</v>
      </c>
      <c r="BG37" s="270">
        <v>44874</v>
      </c>
      <c r="BH37" s="270">
        <v>20691</v>
      </c>
      <c r="BI37" s="270">
        <v>24183</v>
      </c>
      <c r="BJ37" s="270">
        <v>8919</v>
      </c>
      <c r="BK37" s="270">
        <v>4337</v>
      </c>
      <c r="BL37" s="270">
        <v>4582</v>
      </c>
      <c r="BM37" s="270">
        <v>35955</v>
      </c>
      <c r="BN37" s="270">
        <v>16354</v>
      </c>
      <c r="BO37" s="270">
        <v>19601</v>
      </c>
      <c r="BP37" s="271">
        <v>44853</v>
      </c>
      <c r="BQ37" s="271">
        <v>20947</v>
      </c>
      <c r="BR37" s="271">
        <v>23906</v>
      </c>
      <c r="BS37" s="271">
        <v>9164</v>
      </c>
      <c r="BT37" s="271">
        <v>4516</v>
      </c>
      <c r="BU37" s="271">
        <v>4648</v>
      </c>
      <c r="BV37" s="271">
        <v>35689</v>
      </c>
      <c r="BW37" s="271">
        <v>16431</v>
      </c>
      <c r="BX37" s="271">
        <v>19258</v>
      </c>
      <c r="BY37" s="272">
        <v>44591</v>
      </c>
      <c r="BZ37" s="273">
        <v>21154</v>
      </c>
      <c r="CA37" s="273">
        <v>23437</v>
      </c>
      <c r="CB37" s="272">
        <v>9378</v>
      </c>
      <c r="CC37" s="273">
        <v>4692</v>
      </c>
      <c r="CD37" s="273">
        <v>4686</v>
      </c>
      <c r="CE37" s="272">
        <v>35213</v>
      </c>
      <c r="CF37" s="273">
        <v>16462</v>
      </c>
      <c r="CG37" s="273">
        <v>18751</v>
      </c>
      <c r="CH37" s="270">
        <v>44235</v>
      </c>
      <c r="CI37" s="270">
        <v>21336</v>
      </c>
      <c r="CJ37" s="270">
        <v>22899</v>
      </c>
      <c r="CK37" s="273">
        <v>9579</v>
      </c>
      <c r="CL37" s="270">
        <v>4861</v>
      </c>
      <c r="CM37" s="270">
        <v>4718</v>
      </c>
      <c r="CN37" s="273">
        <v>34656</v>
      </c>
      <c r="CO37" s="270">
        <v>16475</v>
      </c>
      <c r="CP37" s="270">
        <v>18181</v>
      </c>
      <c r="CQ37" s="286">
        <v>43904</v>
      </c>
      <c r="CR37" s="279">
        <v>21500</v>
      </c>
      <c r="CS37" s="279">
        <v>22404</v>
      </c>
      <c r="CT37" s="286">
        <v>9771</v>
      </c>
      <c r="CU37" s="279">
        <v>5015</v>
      </c>
      <c r="CV37" s="279">
        <v>4756</v>
      </c>
      <c r="CW37" s="286">
        <v>34133</v>
      </c>
      <c r="CX37" s="270">
        <v>16485</v>
      </c>
      <c r="CY37" s="270">
        <v>17648</v>
      </c>
      <c r="CZ37" s="342">
        <v>43766</v>
      </c>
      <c r="DA37" s="343">
        <v>21707</v>
      </c>
      <c r="DB37" s="343">
        <v>22059</v>
      </c>
      <c r="DC37" s="344">
        <v>9975</v>
      </c>
      <c r="DD37" s="343">
        <v>5165</v>
      </c>
      <c r="DE37" s="343">
        <v>4810</v>
      </c>
      <c r="DF37" s="344">
        <v>33791</v>
      </c>
      <c r="DG37" s="343">
        <v>16542</v>
      </c>
      <c r="DH37" s="345">
        <v>17249</v>
      </c>
      <c r="DI37" s="320">
        <v>43963</v>
      </c>
      <c r="DJ37" s="325">
        <v>22006</v>
      </c>
      <c r="DK37" s="325">
        <v>21957</v>
      </c>
      <c r="DL37" s="320">
        <v>10238</v>
      </c>
      <c r="DM37" s="325">
        <v>5333</v>
      </c>
      <c r="DN37" s="325">
        <v>4905</v>
      </c>
      <c r="DO37" s="320">
        <v>33725</v>
      </c>
      <c r="DP37" s="325">
        <v>16673</v>
      </c>
      <c r="DQ37" s="325">
        <v>17052</v>
      </c>
      <c r="DR37" s="270">
        <v>44486</v>
      </c>
      <c r="DS37" s="270">
        <v>22375</v>
      </c>
      <c r="DT37" s="270">
        <v>22111</v>
      </c>
      <c r="DU37" s="270">
        <v>10567</v>
      </c>
      <c r="DV37" s="270">
        <v>5516</v>
      </c>
      <c r="DW37" s="270">
        <v>5051</v>
      </c>
      <c r="DX37" s="270">
        <v>33919</v>
      </c>
      <c r="DY37" s="270">
        <v>16859</v>
      </c>
      <c r="DZ37" s="270">
        <v>17060</v>
      </c>
    </row>
    <row r="38" spans="1:130" s="270" customFormat="1" x14ac:dyDescent="0.25">
      <c r="A38" s="269" t="s">
        <v>123</v>
      </c>
      <c r="B38" s="270">
        <v>32231</v>
      </c>
      <c r="C38" s="270">
        <v>15032</v>
      </c>
      <c r="D38" s="270">
        <v>17199</v>
      </c>
      <c r="E38" s="270">
        <v>5338</v>
      </c>
      <c r="F38" s="270">
        <v>2591</v>
      </c>
      <c r="G38" s="270">
        <v>2747</v>
      </c>
      <c r="H38" s="270">
        <v>26893</v>
      </c>
      <c r="I38" s="270">
        <v>12441</v>
      </c>
      <c r="J38" s="270">
        <v>14452</v>
      </c>
      <c r="K38" s="270">
        <v>32912</v>
      </c>
      <c r="L38" s="270">
        <v>15249</v>
      </c>
      <c r="M38" s="270">
        <v>17663</v>
      </c>
      <c r="N38" s="270">
        <v>5541</v>
      </c>
      <c r="U38" s="270">
        <v>12571</v>
      </c>
      <c r="V38" s="270">
        <v>14800</v>
      </c>
      <c r="W38" s="270">
        <v>33516</v>
      </c>
      <c r="X38" s="270">
        <v>15428</v>
      </c>
      <c r="Y38" s="270">
        <v>18088</v>
      </c>
      <c r="Z38" s="270">
        <v>5763</v>
      </c>
      <c r="AA38" s="270">
        <v>2770</v>
      </c>
      <c r="AB38" s="270">
        <v>2993</v>
      </c>
      <c r="AC38" s="270">
        <v>27753</v>
      </c>
      <c r="AD38" s="270">
        <v>12658</v>
      </c>
      <c r="AE38" s="270">
        <v>15095</v>
      </c>
      <c r="AF38" s="270">
        <v>34059</v>
      </c>
      <c r="AG38" s="270">
        <v>15581</v>
      </c>
      <c r="AH38" s="270">
        <v>18478</v>
      </c>
      <c r="AI38" s="270">
        <v>5998</v>
      </c>
      <c r="AJ38" s="270">
        <v>2864</v>
      </c>
      <c r="AK38" s="270">
        <v>3134</v>
      </c>
      <c r="AL38" s="270">
        <v>28061</v>
      </c>
      <c r="AM38" s="270">
        <v>12717</v>
      </c>
      <c r="AN38" s="270">
        <v>15344</v>
      </c>
      <c r="AO38" s="270">
        <v>34539</v>
      </c>
      <c r="AP38" s="270">
        <v>15719</v>
      </c>
      <c r="AQ38" s="270">
        <v>18820</v>
      </c>
      <c r="AR38" s="270">
        <v>6236</v>
      </c>
      <c r="AS38" s="270">
        <v>2957</v>
      </c>
      <c r="AT38" s="270">
        <v>3279</v>
      </c>
      <c r="AU38" s="270">
        <v>28303</v>
      </c>
      <c r="AV38" s="270">
        <v>12762</v>
      </c>
      <c r="AW38" s="270">
        <v>15541</v>
      </c>
      <c r="AX38" s="270">
        <v>34967</v>
      </c>
      <c r="AY38" s="270">
        <v>15858</v>
      </c>
      <c r="AZ38" s="270">
        <v>19109</v>
      </c>
      <c r="BA38" s="270">
        <v>6469</v>
      </c>
      <c r="BB38" s="270">
        <v>3049</v>
      </c>
      <c r="BC38" s="270">
        <v>3420</v>
      </c>
      <c r="BD38" s="270">
        <v>28498</v>
      </c>
      <c r="BE38" s="270">
        <v>12809</v>
      </c>
      <c r="BF38" s="270">
        <v>15689</v>
      </c>
      <c r="BG38" s="270">
        <v>35418</v>
      </c>
      <c r="BH38" s="270">
        <v>16005</v>
      </c>
      <c r="BI38" s="270">
        <v>19413</v>
      </c>
      <c r="BJ38" s="270">
        <v>6713</v>
      </c>
      <c r="BK38" s="270">
        <v>3142</v>
      </c>
      <c r="BL38" s="270">
        <v>3571</v>
      </c>
      <c r="BM38" s="270">
        <v>28705</v>
      </c>
      <c r="BN38" s="270">
        <v>12863</v>
      </c>
      <c r="BO38" s="270">
        <v>15842</v>
      </c>
      <c r="BP38" s="271">
        <v>35928</v>
      </c>
      <c r="BQ38" s="271">
        <v>16174</v>
      </c>
      <c r="BR38" s="271">
        <v>19754</v>
      </c>
      <c r="BS38" s="271">
        <v>6966</v>
      </c>
      <c r="BT38" s="271">
        <v>3243</v>
      </c>
      <c r="BU38" s="271">
        <v>3723</v>
      </c>
      <c r="BV38" s="271">
        <v>28962</v>
      </c>
      <c r="BW38" s="271">
        <v>12931</v>
      </c>
      <c r="BX38" s="271">
        <v>16031</v>
      </c>
      <c r="BY38" s="272">
        <v>36436</v>
      </c>
      <c r="BZ38" s="273">
        <v>16359</v>
      </c>
      <c r="CA38" s="273">
        <v>20077</v>
      </c>
      <c r="CB38" s="272">
        <v>7233</v>
      </c>
      <c r="CC38" s="273">
        <v>3355</v>
      </c>
      <c r="CD38" s="273">
        <v>3878</v>
      </c>
      <c r="CE38" s="272">
        <v>29203</v>
      </c>
      <c r="CF38" s="273">
        <v>13004</v>
      </c>
      <c r="CG38" s="273">
        <v>16199</v>
      </c>
      <c r="CH38" s="270">
        <v>36876</v>
      </c>
      <c r="CI38" s="270">
        <v>16547</v>
      </c>
      <c r="CJ38" s="270">
        <v>20329</v>
      </c>
      <c r="CK38" s="273">
        <v>7502</v>
      </c>
      <c r="CL38" s="270">
        <v>3481</v>
      </c>
      <c r="CM38" s="270">
        <v>4021</v>
      </c>
      <c r="CN38" s="273">
        <v>29374</v>
      </c>
      <c r="CO38" s="270">
        <v>13066</v>
      </c>
      <c r="CP38" s="270">
        <v>16308</v>
      </c>
      <c r="CQ38" s="286">
        <v>37213</v>
      </c>
      <c r="CR38" s="279">
        <v>16735</v>
      </c>
      <c r="CS38" s="279">
        <v>20478</v>
      </c>
      <c r="CT38" s="286">
        <v>7781</v>
      </c>
      <c r="CU38" s="279">
        <v>3624</v>
      </c>
      <c r="CV38" s="279">
        <v>4157</v>
      </c>
      <c r="CW38" s="286">
        <v>29432</v>
      </c>
      <c r="CX38" s="270">
        <v>13111</v>
      </c>
      <c r="CY38" s="270">
        <v>16321</v>
      </c>
      <c r="CZ38" s="342">
        <v>37329</v>
      </c>
      <c r="DA38" s="343">
        <v>16910</v>
      </c>
      <c r="DB38" s="343">
        <v>20419</v>
      </c>
      <c r="DC38" s="344">
        <v>8049</v>
      </c>
      <c r="DD38" s="343">
        <v>3782</v>
      </c>
      <c r="DE38" s="343">
        <v>4267</v>
      </c>
      <c r="DF38" s="344">
        <v>29280</v>
      </c>
      <c r="DG38" s="343">
        <v>13128</v>
      </c>
      <c r="DH38" s="345">
        <v>16152</v>
      </c>
      <c r="DI38" s="320">
        <v>37193</v>
      </c>
      <c r="DJ38" s="325">
        <v>17057</v>
      </c>
      <c r="DK38" s="325">
        <v>20136</v>
      </c>
      <c r="DL38" s="320">
        <v>8292</v>
      </c>
      <c r="DM38" s="325">
        <v>3945</v>
      </c>
      <c r="DN38" s="325">
        <v>4347</v>
      </c>
      <c r="DO38" s="320">
        <v>28901</v>
      </c>
      <c r="DP38" s="325">
        <v>13112</v>
      </c>
      <c r="DQ38" s="325">
        <v>15789</v>
      </c>
      <c r="DR38" s="270">
        <v>36903</v>
      </c>
      <c r="DS38" s="270">
        <v>17188</v>
      </c>
      <c r="DT38" s="270">
        <v>19715</v>
      </c>
      <c r="DU38" s="270">
        <v>8513</v>
      </c>
      <c r="DV38" s="270">
        <v>4108</v>
      </c>
      <c r="DW38" s="270">
        <v>4405</v>
      </c>
      <c r="DX38" s="270">
        <v>28390</v>
      </c>
      <c r="DY38" s="270">
        <v>13080</v>
      </c>
      <c r="DZ38" s="270">
        <v>15310</v>
      </c>
    </row>
    <row r="39" spans="1:130" s="270" customFormat="1" x14ac:dyDescent="0.25">
      <c r="A39" s="269" t="s">
        <v>124</v>
      </c>
      <c r="B39" s="270">
        <v>23949</v>
      </c>
      <c r="C39" s="270">
        <v>11320</v>
      </c>
      <c r="D39" s="270">
        <v>12629</v>
      </c>
      <c r="E39" s="270">
        <v>3820</v>
      </c>
      <c r="F39" s="270">
        <v>1845</v>
      </c>
      <c r="G39" s="270">
        <v>1975</v>
      </c>
      <c r="H39" s="270">
        <v>20129</v>
      </c>
      <c r="I39" s="270">
        <v>9475</v>
      </c>
      <c r="J39" s="270">
        <v>10654</v>
      </c>
      <c r="K39" s="270">
        <v>24586</v>
      </c>
      <c r="L39" s="270">
        <v>11472</v>
      </c>
      <c r="M39" s="270">
        <v>13114</v>
      </c>
      <c r="N39" s="270">
        <v>3944</v>
      </c>
      <c r="U39" s="270">
        <v>9591</v>
      </c>
      <c r="V39" s="270">
        <v>11051</v>
      </c>
      <c r="W39" s="270">
        <v>25172</v>
      </c>
      <c r="X39" s="270">
        <v>11622</v>
      </c>
      <c r="Y39" s="270">
        <v>13550</v>
      </c>
      <c r="Z39" s="270">
        <v>4073</v>
      </c>
      <c r="AA39" s="270">
        <v>1923</v>
      </c>
      <c r="AB39" s="270">
        <v>2150</v>
      </c>
      <c r="AC39" s="270">
        <v>21099</v>
      </c>
      <c r="AD39" s="270">
        <v>9699</v>
      </c>
      <c r="AE39" s="270">
        <v>11400</v>
      </c>
      <c r="AF39" s="270">
        <v>25706</v>
      </c>
      <c r="AG39" s="270">
        <v>11768</v>
      </c>
      <c r="AH39" s="270">
        <v>13938</v>
      </c>
      <c r="AI39" s="270">
        <v>4208</v>
      </c>
      <c r="AJ39" s="270">
        <v>1975</v>
      </c>
      <c r="AK39" s="270">
        <v>2233</v>
      </c>
      <c r="AL39" s="270">
        <v>21498</v>
      </c>
      <c r="AM39" s="270">
        <v>9793</v>
      </c>
      <c r="AN39" s="270">
        <v>11705</v>
      </c>
      <c r="AO39" s="270">
        <v>26203</v>
      </c>
      <c r="AP39" s="270">
        <v>11905</v>
      </c>
      <c r="AQ39" s="270">
        <v>14298</v>
      </c>
      <c r="AR39" s="270">
        <v>4363</v>
      </c>
      <c r="AS39" s="270">
        <v>2038</v>
      </c>
      <c r="AT39" s="270">
        <v>2325</v>
      </c>
      <c r="AU39" s="270">
        <v>21840</v>
      </c>
      <c r="AV39" s="270">
        <v>9867</v>
      </c>
      <c r="AW39" s="270">
        <v>11973</v>
      </c>
      <c r="AX39" s="270">
        <v>26663</v>
      </c>
      <c r="AY39" s="270">
        <v>12028</v>
      </c>
      <c r="AZ39" s="270">
        <v>14635</v>
      </c>
      <c r="BA39" s="270">
        <v>4534</v>
      </c>
      <c r="BB39" s="270">
        <v>2108</v>
      </c>
      <c r="BC39" s="270">
        <v>2426</v>
      </c>
      <c r="BD39" s="270">
        <v>22129</v>
      </c>
      <c r="BE39" s="270">
        <v>9920</v>
      </c>
      <c r="BF39" s="270">
        <v>12209</v>
      </c>
      <c r="BG39" s="270">
        <v>27064</v>
      </c>
      <c r="BH39" s="270">
        <v>12122</v>
      </c>
      <c r="BI39" s="270">
        <v>14942</v>
      </c>
      <c r="BJ39" s="270">
        <v>4720</v>
      </c>
      <c r="BK39" s="270">
        <v>2184</v>
      </c>
      <c r="BL39" s="270">
        <v>2536</v>
      </c>
      <c r="BM39" s="270">
        <v>22344</v>
      </c>
      <c r="BN39" s="270">
        <v>9938</v>
      </c>
      <c r="BO39" s="270">
        <v>12406</v>
      </c>
      <c r="BP39" s="271">
        <v>27396</v>
      </c>
      <c r="BQ39" s="271">
        <v>12183</v>
      </c>
      <c r="BR39" s="271">
        <v>15213</v>
      </c>
      <c r="BS39" s="271">
        <v>4925</v>
      </c>
      <c r="BT39" s="271">
        <v>2266</v>
      </c>
      <c r="BU39" s="271">
        <v>2659</v>
      </c>
      <c r="BV39" s="271">
        <v>22471</v>
      </c>
      <c r="BW39" s="271">
        <v>9917</v>
      </c>
      <c r="BX39" s="271">
        <v>12554</v>
      </c>
      <c r="BY39" s="272">
        <v>27676</v>
      </c>
      <c r="BZ39" s="273">
        <v>12229</v>
      </c>
      <c r="CA39" s="273">
        <v>15447</v>
      </c>
      <c r="CB39" s="272">
        <v>5140</v>
      </c>
      <c r="CC39" s="273">
        <v>2350</v>
      </c>
      <c r="CD39" s="273">
        <v>2790</v>
      </c>
      <c r="CE39" s="272">
        <v>22536</v>
      </c>
      <c r="CF39" s="273">
        <v>9879</v>
      </c>
      <c r="CG39" s="273">
        <v>12657</v>
      </c>
      <c r="CH39" s="270">
        <v>27897</v>
      </c>
      <c r="CI39" s="270">
        <v>12259</v>
      </c>
      <c r="CJ39" s="270">
        <v>15638</v>
      </c>
      <c r="CK39" s="273">
        <v>5359</v>
      </c>
      <c r="CL39" s="270">
        <v>2434</v>
      </c>
      <c r="CM39" s="270">
        <v>2925</v>
      </c>
      <c r="CN39" s="273">
        <v>22538</v>
      </c>
      <c r="CO39" s="270">
        <v>9825</v>
      </c>
      <c r="CP39" s="270">
        <v>12713</v>
      </c>
      <c r="CQ39" s="286">
        <v>28066</v>
      </c>
      <c r="CR39" s="279">
        <v>12289</v>
      </c>
      <c r="CS39" s="279">
        <v>15777</v>
      </c>
      <c r="CT39" s="286">
        <v>5575</v>
      </c>
      <c r="CU39" s="279">
        <v>2516</v>
      </c>
      <c r="CV39" s="279">
        <v>3059</v>
      </c>
      <c r="CW39" s="286">
        <v>22491</v>
      </c>
      <c r="CX39" s="270">
        <v>9773</v>
      </c>
      <c r="CY39" s="270">
        <v>12718</v>
      </c>
      <c r="CZ39" s="342">
        <v>28288</v>
      </c>
      <c r="DA39" s="343">
        <v>12341</v>
      </c>
      <c r="DB39" s="343">
        <v>15947</v>
      </c>
      <c r="DC39" s="344">
        <v>5804</v>
      </c>
      <c r="DD39" s="343">
        <v>2603</v>
      </c>
      <c r="DE39" s="343">
        <v>3201</v>
      </c>
      <c r="DF39" s="344">
        <v>22484</v>
      </c>
      <c r="DG39" s="343">
        <v>9738</v>
      </c>
      <c r="DH39" s="345">
        <v>12746</v>
      </c>
      <c r="DI39" s="320">
        <v>28595</v>
      </c>
      <c r="DJ39" s="325">
        <v>12425</v>
      </c>
      <c r="DK39" s="325">
        <v>16170</v>
      </c>
      <c r="DL39" s="320">
        <v>6042</v>
      </c>
      <c r="DM39" s="325">
        <v>2695</v>
      </c>
      <c r="DN39" s="325">
        <v>3347</v>
      </c>
      <c r="DO39" s="320">
        <v>22553</v>
      </c>
      <c r="DP39" s="325">
        <v>9730</v>
      </c>
      <c r="DQ39" s="325">
        <v>12823</v>
      </c>
      <c r="DR39" s="270">
        <v>28953</v>
      </c>
      <c r="DS39" s="270">
        <v>12548</v>
      </c>
      <c r="DT39" s="270">
        <v>16405</v>
      </c>
      <c r="DU39" s="270">
        <v>6296</v>
      </c>
      <c r="DV39" s="270">
        <v>2798</v>
      </c>
      <c r="DW39" s="270">
        <v>3498</v>
      </c>
      <c r="DX39" s="270">
        <v>22657</v>
      </c>
      <c r="DY39" s="270">
        <v>9750</v>
      </c>
      <c r="DZ39" s="270">
        <v>12907</v>
      </c>
    </row>
    <row r="40" spans="1:130" s="270" customFormat="1" x14ac:dyDescent="0.25">
      <c r="A40" s="269" t="s">
        <v>125</v>
      </c>
      <c r="B40" s="270">
        <v>15818</v>
      </c>
      <c r="C40" s="270">
        <v>7690</v>
      </c>
      <c r="D40" s="270">
        <v>8128</v>
      </c>
      <c r="E40" s="270">
        <v>2460</v>
      </c>
      <c r="F40" s="270">
        <v>1186</v>
      </c>
      <c r="G40" s="270">
        <v>1274</v>
      </c>
      <c r="H40" s="270">
        <v>13358</v>
      </c>
      <c r="I40" s="270">
        <v>6504</v>
      </c>
      <c r="J40" s="270">
        <v>6854</v>
      </c>
      <c r="K40" s="270">
        <v>16444</v>
      </c>
      <c r="L40" s="270">
        <v>7855</v>
      </c>
      <c r="M40" s="270">
        <v>8589</v>
      </c>
      <c r="N40" s="270">
        <v>2565</v>
      </c>
      <c r="U40" s="270">
        <v>6628</v>
      </c>
      <c r="V40" s="270">
        <v>7251</v>
      </c>
      <c r="W40" s="270">
        <v>17013</v>
      </c>
      <c r="X40" s="270">
        <v>7990</v>
      </c>
      <c r="Y40" s="270">
        <v>9023</v>
      </c>
      <c r="Z40" s="270">
        <v>2670</v>
      </c>
      <c r="AA40" s="270">
        <v>1265</v>
      </c>
      <c r="AB40" s="270">
        <v>1405</v>
      </c>
      <c r="AC40" s="270">
        <v>14343</v>
      </c>
      <c r="AD40" s="270">
        <v>6725</v>
      </c>
      <c r="AE40" s="270">
        <v>7618</v>
      </c>
      <c r="AF40" s="270">
        <v>17537</v>
      </c>
      <c r="AG40" s="270">
        <v>8102</v>
      </c>
      <c r="AH40" s="270">
        <v>9435</v>
      </c>
      <c r="AI40" s="270">
        <v>2782</v>
      </c>
      <c r="AJ40" s="270">
        <v>1302</v>
      </c>
      <c r="AK40" s="270">
        <v>1480</v>
      </c>
      <c r="AL40" s="270">
        <v>14755</v>
      </c>
      <c r="AM40" s="270">
        <v>6800</v>
      </c>
      <c r="AN40" s="270">
        <v>7955</v>
      </c>
      <c r="AO40" s="270">
        <v>18010</v>
      </c>
      <c r="AP40" s="270">
        <v>8190</v>
      </c>
      <c r="AQ40" s="270">
        <v>9820</v>
      </c>
      <c r="AR40" s="270">
        <v>2890</v>
      </c>
      <c r="AS40" s="270">
        <v>1333</v>
      </c>
      <c r="AT40" s="270">
        <v>1557</v>
      </c>
      <c r="AU40" s="270">
        <v>15120</v>
      </c>
      <c r="AV40" s="270">
        <v>6857</v>
      </c>
      <c r="AW40" s="270">
        <v>8263</v>
      </c>
      <c r="AX40" s="270">
        <v>18442</v>
      </c>
      <c r="AY40" s="270">
        <v>8264</v>
      </c>
      <c r="AZ40" s="270">
        <v>10178</v>
      </c>
      <c r="BA40" s="270">
        <v>3004</v>
      </c>
      <c r="BB40" s="270">
        <v>1368</v>
      </c>
      <c r="BC40" s="270">
        <v>1636</v>
      </c>
      <c r="BD40" s="270">
        <v>15438</v>
      </c>
      <c r="BE40" s="270">
        <v>6896</v>
      </c>
      <c r="BF40" s="270">
        <v>8542</v>
      </c>
      <c r="BG40" s="270">
        <v>18830</v>
      </c>
      <c r="BH40" s="270">
        <v>8333</v>
      </c>
      <c r="BI40" s="270">
        <v>10497</v>
      </c>
      <c r="BJ40" s="270">
        <v>3119</v>
      </c>
      <c r="BK40" s="270">
        <v>1404</v>
      </c>
      <c r="BL40" s="270">
        <v>1715</v>
      </c>
      <c r="BM40" s="270">
        <v>15711</v>
      </c>
      <c r="BN40" s="270">
        <v>6929</v>
      </c>
      <c r="BO40" s="270">
        <v>8782</v>
      </c>
      <c r="BP40" s="271">
        <v>19163</v>
      </c>
      <c r="BQ40" s="271">
        <v>8400</v>
      </c>
      <c r="BR40" s="271">
        <v>10763</v>
      </c>
      <c r="BS40" s="271">
        <v>3233</v>
      </c>
      <c r="BT40" s="271">
        <v>1442</v>
      </c>
      <c r="BU40" s="271">
        <v>1791</v>
      </c>
      <c r="BV40" s="271">
        <v>15930</v>
      </c>
      <c r="BW40" s="271">
        <v>6958</v>
      </c>
      <c r="BX40" s="271">
        <v>8972</v>
      </c>
      <c r="BY40" s="272">
        <v>19453</v>
      </c>
      <c r="BZ40" s="273">
        <v>8461</v>
      </c>
      <c r="CA40" s="273">
        <v>10992</v>
      </c>
      <c r="CB40" s="272">
        <v>3356</v>
      </c>
      <c r="CC40" s="273">
        <v>1489</v>
      </c>
      <c r="CD40" s="273">
        <v>1867</v>
      </c>
      <c r="CE40" s="272">
        <v>16097</v>
      </c>
      <c r="CF40" s="273">
        <v>6972</v>
      </c>
      <c r="CG40" s="273">
        <v>9125</v>
      </c>
      <c r="CH40" s="270">
        <v>19709</v>
      </c>
      <c r="CI40" s="270">
        <v>8519</v>
      </c>
      <c r="CJ40" s="270">
        <v>11190</v>
      </c>
      <c r="CK40" s="273">
        <v>3493</v>
      </c>
      <c r="CL40" s="270">
        <v>1545</v>
      </c>
      <c r="CM40" s="270">
        <v>1948</v>
      </c>
      <c r="CN40" s="273">
        <v>16216</v>
      </c>
      <c r="CO40" s="270">
        <v>6974</v>
      </c>
      <c r="CP40" s="270">
        <v>9242</v>
      </c>
      <c r="CQ40" s="286">
        <v>19931</v>
      </c>
      <c r="CR40" s="279">
        <v>8561</v>
      </c>
      <c r="CS40" s="279">
        <v>11370</v>
      </c>
      <c r="CT40" s="286">
        <v>3642</v>
      </c>
      <c r="CU40" s="279">
        <v>1604</v>
      </c>
      <c r="CV40" s="279">
        <v>2038</v>
      </c>
      <c r="CW40" s="286">
        <v>16289</v>
      </c>
      <c r="CX40" s="270">
        <v>6957</v>
      </c>
      <c r="CY40" s="270">
        <v>9332</v>
      </c>
      <c r="CZ40" s="342">
        <v>20121</v>
      </c>
      <c r="DA40" s="343">
        <v>8590</v>
      </c>
      <c r="DB40" s="343">
        <v>11531</v>
      </c>
      <c r="DC40" s="344">
        <v>3804</v>
      </c>
      <c r="DD40" s="343">
        <v>1669</v>
      </c>
      <c r="DE40" s="343">
        <v>2135</v>
      </c>
      <c r="DF40" s="344">
        <v>16317</v>
      </c>
      <c r="DG40" s="343">
        <v>6921</v>
      </c>
      <c r="DH40" s="345">
        <v>9396</v>
      </c>
      <c r="DI40" s="320">
        <v>20296</v>
      </c>
      <c r="DJ40" s="325">
        <v>8606</v>
      </c>
      <c r="DK40" s="325">
        <v>11690</v>
      </c>
      <c r="DL40" s="320">
        <v>3982</v>
      </c>
      <c r="DM40" s="325">
        <v>1736</v>
      </c>
      <c r="DN40" s="325">
        <v>2246</v>
      </c>
      <c r="DO40" s="320">
        <v>16314</v>
      </c>
      <c r="DP40" s="325">
        <v>6870</v>
      </c>
      <c r="DQ40" s="325">
        <v>9444</v>
      </c>
      <c r="DR40" s="270">
        <v>20474</v>
      </c>
      <c r="DS40" s="270">
        <v>8629</v>
      </c>
      <c r="DT40" s="270">
        <v>11845</v>
      </c>
      <c r="DU40" s="270">
        <v>4173</v>
      </c>
      <c r="DV40" s="270">
        <v>1810</v>
      </c>
      <c r="DW40" s="270">
        <v>2363</v>
      </c>
      <c r="DX40" s="270">
        <v>16301</v>
      </c>
      <c r="DY40" s="270">
        <v>6819</v>
      </c>
      <c r="DZ40" s="270">
        <v>9482</v>
      </c>
    </row>
    <row r="41" spans="1:130" s="270" customFormat="1" x14ac:dyDescent="0.25">
      <c r="A41" s="269" t="s">
        <v>126</v>
      </c>
      <c r="B41" s="270">
        <v>7837</v>
      </c>
      <c r="C41" s="270">
        <v>4139</v>
      </c>
      <c r="D41" s="270">
        <v>3698</v>
      </c>
      <c r="E41" s="270">
        <v>1259</v>
      </c>
      <c r="F41" s="270">
        <v>615</v>
      </c>
      <c r="G41" s="270">
        <v>644</v>
      </c>
      <c r="H41" s="270">
        <v>6578</v>
      </c>
      <c r="I41" s="270">
        <v>3524</v>
      </c>
      <c r="J41" s="270">
        <v>3054</v>
      </c>
      <c r="K41" s="270">
        <v>8655</v>
      </c>
      <c r="L41" s="270">
        <v>4393</v>
      </c>
      <c r="M41" s="270">
        <v>4262</v>
      </c>
      <c r="N41" s="270">
        <v>1383</v>
      </c>
      <c r="U41" s="270">
        <v>3724</v>
      </c>
      <c r="V41" s="270">
        <v>3548</v>
      </c>
      <c r="W41" s="270">
        <v>9352</v>
      </c>
      <c r="X41" s="270">
        <v>4602</v>
      </c>
      <c r="Y41" s="270">
        <v>4750</v>
      </c>
      <c r="Z41" s="270">
        <v>1492</v>
      </c>
      <c r="AA41" s="270">
        <v>715</v>
      </c>
      <c r="AB41" s="270">
        <v>777</v>
      </c>
      <c r="AC41" s="270">
        <v>7860</v>
      </c>
      <c r="AD41" s="270">
        <v>3887</v>
      </c>
      <c r="AE41" s="270">
        <v>3973</v>
      </c>
      <c r="AF41" s="270">
        <v>9942</v>
      </c>
      <c r="AG41" s="270">
        <v>4771</v>
      </c>
      <c r="AH41" s="270">
        <v>5171</v>
      </c>
      <c r="AI41" s="270">
        <v>1585</v>
      </c>
      <c r="AJ41" s="270">
        <v>753</v>
      </c>
      <c r="AK41" s="270">
        <v>832</v>
      </c>
      <c r="AL41" s="270">
        <v>8357</v>
      </c>
      <c r="AM41" s="270">
        <v>4018</v>
      </c>
      <c r="AN41" s="270">
        <v>4339</v>
      </c>
      <c r="AO41" s="270">
        <v>10450</v>
      </c>
      <c r="AP41" s="270">
        <v>4914</v>
      </c>
      <c r="AQ41" s="270">
        <v>5536</v>
      </c>
      <c r="AR41" s="270">
        <v>1672</v>
      </c>
      <c r="AS41" s="270">
        <v>790</v>
      </c>
      <c r="AT41" s="270">
        <v>882</v>
      </c>
      <c r="AU41" s="270">
        <v>8778</v>
      </c>
      <c r="AV41" s="270">
        <v>4124</v>
      </c>
      <c r="AW41" s="270">
        <v>4654</v>
      </c>
      <c r="AX41" s="270">
        <v>10886</v>
      </c>
      <c r="AY41" s="270">
        <v>5029</v>
      </c>
      <c r="AZ41" s="270">
        <v>5857</v>
      </c>
      <c r="BA41" s="270">
        <v>1754</v>
      </c>
      <c r="BB41" s="270">
        <v>821</v>
      </c>
      <c r="BC41" s="270">
        <v>933</v>
      </c>
      <c r="BD41" s="270">
        <v>9132</v>
      </c>
      <c r="BE41" s="270">
        <v>4208</v>
      </c>
      <c r="BF41" s="270">
        <v>4924</v>
      </c>
      <c r="BG41" s="270">
        <v>11269</v>
      </c>
      <c r="BH41" s="270">
        <v>5126</v>
      </c>
      <c r="BI41" s="270">
        <v>6143</v>
      </c>
      <c r="BJ41" s="270">
        <v>1837</v>
      </c>
      <c r="BK41" s="270">
        <v>853</v>
      </c>
      <c r="BL41" s="270">
        <v>984</v>
      </c>
      <c r="BM41" s="270">
        <v>9432</v>
      </c>
      <c r="BN41" s="270">
        <v>4273</v>
      </c>
      <c r="BO41" s="270">
        <v>5159</v>
      </c>
      <c r="BP41" s="271">
        <v>11616</v>
      </c>
      <c r="BQ41" s="271">
        <v>5206</v>
      </c>
      <c r="BR41" s="271">
        <v>6410</v>
      </c>
      <c r="BS41" s="271">
        <v>1926</v>
      </c>
      <c r="BT41" s="271">
        <v>884</v>
      </c>
      <c r="BU41" s="271">
        <v>1042</v>
      </c>
      <c r="BV41" s="271">
        <v>9690</v>
      </c>
      <c r="BW41" s="271">
        <v>4322</v>
      </c>
      <c r="BX41" s="271">
        <v>5368</v>
      </c>
      <c r="BY41" s="272">
        <v>11923</v>
      </c>
      <c r="BZ41" s="273">
        <v>5271</v>
      </c>
      <c r="CA41" s="273">
        <v>6652</v>
      </c>
      <c r="CB41" s="272">
        <v>2015</v>
      </c>
      <c r="CC41" s="273">
        <v>914</v>
      </c>
      <c r="CD41" s="273">
        <v>1101</v>
      </c>
      <c r="CE41" s="272">
        <v>9908</v>
      </c>
      <c r="CF41" s="273">
        <v>4357</v>
      </c>
      <c r="CG41" s="273">
        <v>5551</v>
      </c>
      <c r="CH41" s="270">
        <v>12191</v>
      </c>
      <c r="CI41" s="270">
        <v>5325</v>
      </c>
      <c r="CJ41" s="270">
        <v>6866</v>
      </c>
      <c r="CK41" s="273">
        <v>2104</v>
      </c>
      <c r="CL41" s="270">
        <v>940</v>
      </c>
      <c r="CM41" s="270">
        <v>1164</v>
      </c>
      <c r="CN41" s="273">
        <v>10087</v>
      </c>
      <c r="CO41" s="270">
        <v>4385</v>
      </c>
      <c r="CP41" s="270">
        <v>5702</v>
      </c>
      <c r="CQ41" s="286">
        <v>12421</v>
      </c>
      <c r="CR41" s="279">
        <v>5366</v>
      </c>
      <c r="CS41" s="279">
        <v>7055</v>
      </c>
      <c r="CT41" s="286">
        <v>2196</v>
      </c>
      <c r="CU41" s="279">
        <v>968</v>
      </c>
      <c r="CV41" s="279">
        <v>1228</v>
      </c>
      <c r="CW41" s="286">
        <v>10225</v>
      </c>
      <c r="CX41" s="270">
        <v>4398</v>
      </c>
      <c r="CY41" s="270">
        <v>5827</v>
      </c>
      <c r="CZ41" s="342">
        <v>12624</v>
      </c>
      <c r="DA41" s="343">
        <v>5401</v>
      </c>
      <c r="DB41" s="343">
        <v>7223</v>
      </c>
      <c r="DC41" s="344">
        <v>2290</v>
      </c>
      <c r="DD41" s="343">
        <v>997</v>
      </c>
      <c r="DE41" s="343">
        <v>1293</v>
      </c>
      <c r="DF41" s="344">
        <v>10334</v>
      </c>
      <c r="DG41" s="343">
        <v>4404</v>
      </c>
      <c r="DH41" s="345">
        <v>5930</v>
      </c>
      <c r="DI41" s="320">
        <v>12816</v>
      </c>
      <c r="DJ41" s="325">
        <v>5442</v>
      </c>
      <c r="DK41" s="325">
        <v>7374</v>
      </c>
      <c r="DL41" s="320">
        <v>2388</v>
      </c>
      <c r="DM41" s="325">
        <v>1030</v>
      </c>
      <c r="DN41" s="325">
        <v>1358</v>
      </c>
      <c r="DO41" s="320">
        <v>10428</v>
      </c>
      <c r="DP41" s="325">
        <v>4412</v>
      </c>
      <c r="DQ41" s="325">
        <v>6016</v>
      </c>
      <c r="DR41" s="270">
        <v>12995</v>
      </c>
      <c r="DS41" s="270">
        <v>5479</v>
      </c>
      <c r="DT41" s="270">
        <v>7516</v>
      </c>
      <c r="DU41" s="270">
        <v>2491</v>
      </c>
      <c r="DV41" s="270">
        <v>1069</v>
      </c>
      <c r="DW41" s="270">
        <v>1422</v>
      </c>
      <c r="DX41" s="270">
        <v>10504</v>
      </c>
      <c r="DY41" s="270">
        <v>4410</v>
      </c>
      <c r="DZ41" s="270">
        <v>6094</v>
      </c>
    </row>
    <row r="42" spans="1:130" s="270" customFormat="1" x14ac:dyDescent="0.25">
      <c r="A42" s="269" t="s">
        <v>127</v>
      </c>
      <c r="B42" s="270">
        <v>8166</v>
      </c>
      <c r="C42" s="270">
        <v>4058</v>
      </c>
      <c r="D42" s="270">
        <v>4108</v>
      </c>
      <c r="E42" s="270">
        <v>1213</v>
      </c>
      <c r="F42" s="270">
        <v>573</v>
      </c>
      <c r="G42" s="270">
        <v>640</v>
      </c>
      <c r="H42" s="270">
        <v>6953</v>
      </c>
      <c r="I42" s="270">
        <v>3485</v>
      </c>
      <c r="J42" s="270">
        <v>3468</v>
      </c>
      <c r="K42" s="270">
        <v>7740</v>
      </c>
      <c r="L42" s="270">
        <v>3806</v>
      </c>
      <c r="M42" s="270">
        <v>3934</v>
      </c>
      <c r="N42" s="270">
        <v>1159</v>
      </c>
      <c r="U42" s="270">
        <v>3256</v>
      </c>
      <c r="V42" s="270">
        <v>3325</v>
      </c>
      <c r="W42" s="270">
        <v>7569</v>
      </c>
      <c r="X42" s="270">
        <v>3674</v>
      </c>
      <c r="Y42" s="270">
        <v>3895</v>
      </c>
      <c r="Z42" s="270">
        <v>1146</v>
      </c>
      <c r="AA42" s="270">
        <v>546</v>
      </c>
      <c r="AB42" s="270">
        <v>600</v>
      </c>
      <c r="AC42" s="270">
        <v>6423</v>
      </c>
      <c r="AD42" s="270">
        <v>3128</v>
      </c>
      <c r="AE42" s="270">
        <v>3295</v>
      </c>
      <c r="AF42" s="270">
        <v>7571</v>
      </c>
      <c r="AG42" s="270">
        <v>3620</v>
      </c>
      <c r="AH42" s="270">
        <v>3951</v>
      </c>
      <c r="AI42" s="270">
        <v>1160</v>
      </c>
      <c r="AJ42" s="270">
        <v>553</v>
      </c>
      <c r="AK42" s="270">
        <v>607</v>
      </c>
      <c r="AL42" s="270">
        <v>6411</v>
      </c>
      <c r="AM42" s="270">
        <v>3067</v>
      </c>
      <c r="AN42" s="270">
        <v>3344</v>
      </c>
      <c r="AO42" s="270">
        <v>7689</v>
      </c>
      <c r="AP42" s="270">
        <v>3617</v>
      </c>
      <c r="AQ42" s="270">
        <v>4072</v>
      </c>
      <c r="AR42" s="270">
        <v>1193</v>
      </c>
      <c r="AS42" s="270">
        <v>567</v>
      </c>
      <c r="AT42" s="270">
        <v>626</v>
      </c>
      <c r="AU42" s="270">
        <v>6496</v>
      </c>
      <c r="AV42" s="270">
        <v>3050</v>
      </c>
      <c r="AW42" s="270">
        <v>3446</v>
      </c>
      <c r="AX42" s="270">
        <v>7872</v>
      </c>
      <c r="AY42" s="270">
        <v>3645</v>
      </c>
      <c r="AZ42" s="270">
        <v>4227</v>
      </c>
      <c r="BA42" s="270">
        <v>1235</v>
      </c>
      <c r="BB42" s="270">
        <v>585</v>
      </c>
      <c r="BC42" s="270">
        <v>650</v>
      </c>
      <c r="BD42" s="270">
        <v>6637</v>
      </c>
      <c r="BE42" s="270">
        <v>3060</v>
      </c>
      <c r="BF42" s="270">
        <v>3577</v>
      </c>
      <c r="BG42" s="270">
        <v>8105</v>
      </c>
      <c r="BH42" s="270">
        <v>3698</v>
      </c>
      <c r="BI42" s="270">
        <v>4407</v>
      </c>
      <c r="BJ42" s="270">
        <v>1287</v>
      </c>
      <c r="BK42" s="270">
        <v>606</v>
      </c>
      <c r="BL42" s="270">
        <v>681</v>
      </c>
      <c r="BM42" s="270">
        <v>6818</v>
      </c>
      <c r="BN42" s="270">
        <v>3092</v>
      </c>
      <c r="BO42" s="270">
        <v>3726</v>
      </c>
      <c r="BP42" s="271">
        <v>8380</v>
      </c>
      <c r="BQ42" s="271">
        <v>3779</v>
      </c>
      <c r="BR42" s="271">
        <v>4601</v>
      </c>
      <c r="BS42" s="271">
        <v>1348</v>
      </c>
      <c r="BT42" s="271">
        <v>631</v>
      </c>
      <c r="BU42" s="271">
        <v>717</v>
      </c>
      <c r="BV42" s="271">
        <v>7032</v>
      </c>
      <c r="BW42" s="271">
        <v>3148</v>
      </c>
      <c r="BX42" s="271">
        <v>3884</v>
      </c>
      <c r="BY42" s="272">
        <v>8669</v>
      </c>
      <c r="BZ42" s="273">
        <v>3873</v>
      </c>
      <c r="CA42" s="273">
        <v>4796</v>
      </c>
      <c r="CB42" s="272">
        <v>1416</v>
      </c>
      <c r="CC42" s="273">
        <v>657</v>
      </c>
      <c r="CD42" s="273">
        <v>759</v>
      </c>
      <c r="CE42" s="272">
        <v>7253</v>
      </c>
      <c r="CF42" s="273">
        <v>3216</v>
      </c>
      <c r="CG42" s="273">
        <v>4037</v>
      </c>
      <c r="CH42" s="270">
        <v>8956</v>
      </c>
      <c r="CI42" s="270">
        <v>3972</v>
      </c>
      <c r="CJ42" s="270">
        <v>4984</v>
      </c>
      <c r="CK42" s="273">
        <v>1489</v>
      </c>
      <c r="CL42" s="270">
        <v>686</v>
      </c>
      <c r="CM42" s="270">
        <v>803</v>
      </c>
      <c r="CN42" s="273">
        <v>7467</v>
      </c>
      <c r="CO42" s="270">
        <v>3286</v>
      </c>
      <c r="CP42" s="270">
        <v>4181</v>
      </c>
      <c r="CQ42" s="286">
        <v>9224</v>
      </c>
      <c r="CR42" s="279">
        <v>4073</v>
      </c>
      <c r="CS42" s="279">
        <v>5151</v>
      </c>
      <c r="CT42" s="286">
        <v>1564</v>
      </c>
      <c r="CU42" s="279">
        <v>715</v>
      </c>
      <c r="CV42" s="279">
        <v>849</v>
      </c>
      <c r="CW42" s="286">
        <v>7660</v>
      </c>
      <c r="CX42" s="270">
        <v>3358</v>
      </c>
      <c r="CY42" s="270">
        <v>4302</v>
      </c>
      <c r="CZ42" s="342">
        <v>9490</v>
      </c>
      <c r="DA42" s="343">
        <v>4174</v>
      </c>
      <c r="DB42" s="343">
        <v>5316</v>
      </c>
      <c r="DC42" s="344">
        <v>1645</v>
      </c>
      <c r="DD42" s="343">
        <v>745</v>
      </c>
      <c r="DE42" s="343">
        <v>900</v>
      </c>
      <c r="DF42" s="344">
        <v>7845</v>
      </c>
      <c r="DG42" s="343">
        <v>3429</v>
      </c>
      <c r="DH42" s="345">
        <v>4416</v>
      </c>
      <c r="DI42" s="320">
        <v>9771</v>
      </c>
      <c r="DJ42" s="325">
        <v>4275</v>
      </c>
      <c r="DK42" s="325">
        <v>5496</v>
      </c>
      <c r="DL42" s="320">
        <v>1732</v>
      </c>
      <c r="DM42" s="325">
        <v>777</v>
      </c>
      <c r="DN42" s="325">
        <v>955</v>
      </c>
      <c r="DO42" s="320">
        <v>8039</v>
      </c>
      <c r="DP42" s="325">
        <v>3498</v>
      </c>
      <c r="DQ42" s="325">
        <v>4541</v>
      </c>
      <c r="DR42" s="270">
        <v>10059</v>
      </c>
      <c r="DS42" s="270">
        <v>4373</v>
      </c>
      <c r="DT42" s="270">
        <v>5686</v>
      </c>
      <c r="DU42" s="270">
        <v>1827</v>
      </c>
      <c r="DV42" s="270">
        <v>809</v>
      </c>
      <c r="DW42" s="270">
        <v>1018</v>
      </c>
      <c r="DX42" s="270">
        <v>8232</v>
      </c>
      <c r="DY42" s="270">
        <v>3564</v>
      </c>
      <c r="DZ42" s="270">
        <v>4668</v>
      </c>
    </row>
    <row r="43" spans="1:130" x14ac:dyDescent="0.25">
      <c r="A43" s="57" t="s">
        <v>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189"/>
      <c r="BQ43" s="189"/>
      <c r="BR43" s="189"/>
      <c r="BS43" s="189"/>
      <c r="BT43" s="189"/>
      <c r="BU43" s="189"/>
      <c r="BV43" s="189"/>
      <c r="BW43" s="189"/>
      <c r="BX43" s="189"/>
      <c r="BY43" s="266"/>
      <c r="BZ43" s="63"/>
      <c r="CA43" s="63"/>
      <c r="CB43" s="266"/>
      <c r="CC43" s="63"/>
      <c r="CD43" s="63"/>
      <c r="CE43" s="266"/>
      <c r="CF43" s="63"/>
      <c r="CG43" s="63"/>
      <c r="CH43" s="57"/>
      <c r="CI43" s="57"/>
      <c r="CJ43" s="57"/>
      <c r="CK43" s="63"/>
      <c r="CL43" s="57"/>
      <c r="CM43" s="57"/>
      <c r="CN43" s="63"/>
      <c r="CO43" s="57"/>
      <c r="CP43" s="57"/>
      <c r="CQ43" s="284"/>
      <c r="CR43" s="277"/>
      <c r="CS43" s="277"/>
      <c r="CT43" s="284"/>
      <c r="CU43" s="277"/>
      <c r="CV43" s="277"/>
      <c r="CW43" s="284"/>
      <c r="CX43" s="57"/>
      <c r="CY43" s="57"/>
      <c r="CZ43" s="334"/>
      <c r="DA43" s="335"/>
      <c r="DB43" s="335"/>
      <c r="DC43" s="336"/>
      <c r="DD43" s="335"/>
      <c r="DE43" s="335"/>
      <c r="DF43" s="336"/>
      <c r="DG43" s="335"/>
      <c r="DH43" s="337"/>
      <c r="DI43" s="318"/>
      <c r="DJ43" s="323"/>
      <c r="DK43" s="323"/>
      <c r="DL43" s="318"/>
      <c r="DM43" s="323"/>
      <c r="DN43" s="323"/>
      <c r="DO43" s="318"/>
      <c r="DP43" s="323"/>
      <c r="DQ43" s="323"/>
      <c r="DR43" s="57"/>
      <c r="DS43" s="57"/>
      <c r="DT43" s="57"/>
      <c r="DU43" s="57"/>
      <c r="DV43" s="57"/>
      <c r="DW43" s="57"/>
      <c r="DX43" s="57"/>
      <c r="DY43" s="57"/>
      <c r="DZ43" s="57"/>
    </row>
    <row r="44" spans="1:130" x14ac:dyDescent="0.25">
      <c r="A44" s="57" t="s">
        <v>97</v>
      </c>
      <c r="B44" s="55">
        <v>4084656</v>
      </c>
      <c r="C44" s="55">
        <v>2015762</v>
      </c>
      <c r="D44" s="55">
        <v>2068894</v>
      </c>
      <c r="E44" s="55">
        <v>1167813</v>
      </c>
      <c r="F44" s="55">
        <v>585310</v>
      </c>
      <c r="G44" s="55">
        <v>582503</v>
      </c>
      <c r="H44" s="55">
        <v>2916843</v>
      </c>
      <c r="I44" s="55">
        <v>1430452</v>
      </c>
      <c r="J44" s="55">
        <v>1486391</v>
      </c>
      <c r="K44" s="55">
        <v>4191210</v>
      </c>
      <c r="L44" s="55">
        <v>2068327</v>
      </c>
      <c r="M44" s="55">
        <v>2122883</v>
      </c>
      <c r="N44" s="55">
        <v>1213907</v>
      </c>
      <c r="U44" s="55">
        <v>1460493</v>
      </c>
      <c r="V44" s="55">
        <v>1516810</v>
      </c>
      <c r="W44" s="55">
        <v>4301175</v>
      </c>
      <c r="X44" s="55">
        <v>2122612</v>
      </c>
      <c r="Y44" s="55">
        <v>2178563</v>
      </c>
      <c r="Z44" s="55">
        <v>1262835</v>
      </c>
      <c r="AA44" s="55">
        <v>631775</v>
      </c>
      <c r="AB44" s="55">
        <v>631060</v>
      </c>
      <c r="AC44" s="55">
        <v>3038340</v>
      </c>
      <c r="AD44" s="55">
        <v>1490837</v>
      </c>
      <c r="AE44" s="55">
        <v>1547503</v>
      </c>
      <c r="AF44" s="55">
        <v>4414144</v>
      </c>
      <c r="AG44" s="55">
        <v>2178441</v>
      </c>
      <c r="AH44" s="55">
        <v>2235703</v>
      </c>
      <c r="AI44" s="55">
        <v>1314554</v>
      </c>
      <c r="AJ44" s="55">
        <v>657125</v>
      </c>
      <c r="AK44" s="55">
        <v>657429</v>
      </c>
      <c r="AL44" s="55">
        <v>3099590</v>
      </c>
      <c r="AM44" s="55">
        <v>1521316</v>
      </c>
      <c r="AN44" s="55">
        <v>1578274</v>
      </c>
      <c r="AO44" s="55">
        <v>4529803</v>
      </c>
      <c r="AP44" s="55">
        <v>2235662</v>
      </c>
      <c r="AQ44" s="55">
        <v>2294141</v>
      </c>
      <c r="AR44" s="55">
        <v>1369053</v>
      </c>
      <c r="AS44" s="55">
        <v>683879</v>
      </c>
      <c r="AT44" s="55">
        <v>685174</v>
      </c>
      <c r="AU44" s="55">
        <v>3160750</v>
      </c>
      <c r="AV44" s="55">
        <v>1551783</v>
      </c>
      <c r="AW44" s="55">
        <v>1608967</v>
      </c>
      <c r="AX44" s="55">
        <v>4647841</v>
      </c>
      <c r="AY44" s="55">
        <v>2294123</v>
      </c>
      <c r="AZ44" s="55">
        <v>2353718</v>
      </c>
      <c r="BA44" s="55">
        <v>1426316</v>
      </c>
      <c r="BB44" s="55">
        <v>712029</v>
      </c>
      <c r="BC44" s="55">
        <v>714287</v>
      </c>
      <c r="BD44" s="55">
        <v>3221525</v>
      </c>
      <c r="BE44" s="55">
        <v>1582094</v>
      </c>
      <c r="BF44" s="55">
        <v>1639431</v>
      </c>
      <c r="BG44" s="55">
        <v>4767442</v>
      </c>
      <c r="BH44" s="55">
        <v>2353417</v>
      </c>
      <c r="BI44" s="55">
        <v>2414025</v>
      </c>
      <c r="BJ44" s="55">
        <v>1486413</v>
      </c>
      <c r="BK44" s="55">
        <v>741610</v>
      </c>
      <c r="BL44" s="55">
        <v>744803</v>
      </c>
      <c r="BM44" s="55">
        <v>3281029</v>
      </c>
      <c r="BN44" s="55">
        <v>1611807</v>
      </c>
      <c r="BO44" s="55">
        <v>1669222</v>
      </c>
      <c r="BP44" s="190">
        <v>4887839</v>
      </c>
      <c r="BQ44" s="190">
        <v>2413164</v>
      </c>
      <c r="BR44" s="190">
        <v>2474675</v>
      </c>
      <c r="BS44" s="190">
        <v>1549414</v>
      </c>
      <c r="BT44" s="190">
        <v>772656</v>
      </c>
      <c r="BU44" s="190">
        <v>776758</v>
      </c>
      <c r="BV44" s="190">
        <v>3338425</v>
      </c>
      <c r="BW44" s="190">
        <v>1640508</v>
      </c>
      <c r="BX44" s="190">
        <v>1697917</v>
      </c>
      <c r="BY44" s="267">
        <v>5008793</v>
      </c>
      <c r="BZ44" s="64">
        <v>2473246</v>
      </c>
      <c r="CA44" s="64">
        <v>2535547</v>
      </c>
      <c r="CB44" s="267">
        <v>1615298</v>
      </c>
      <c r="CC44" s="64">
        <v>805155</v>
      </c>
      <c r="CD44" s="64">
        <v>810143</v>
      </c>
      <c r="CE44" s="267">
        <v>3393495</v>
      </c>
      <c r="CF44" s="64">
        <v>1668091</v>
      </c>
      <c r="CG44" s="64">
        <v>1725404</v>
      </c>
      <c r="CH44" s="55">
        <v>5130037</v>
      </c>
      <c r="CI44" s="55">
        <v>2533533</v>
      </c>
      <c r="CJ44" s="55">
        <v>2596504</v>
      </c>
      <c r="CK44" s="64">
        <v>1684038</v>
      </c>
      <c r="CL44" s="55">
        <v>839092</v>
      </c>
      <c r="CM44" s="55">
        <v>844946</v>
      </c>
      <c r="CN44" s="64">
        <v>3445999</v>
      </c>
      <c r="CO44" s="55">
        <v>1694441</v>
      </c>
      <c r="CP44" s="55">
        <v>1751558</v>
      </c>
      <c r="CQ44" s="285">
        <v>5251293</v>
      </c>
      <c r="CR44" s="278">
        <v>2593888</v>
      </c>
      <c r="CS44" s="278">
        <v>2657405</v>
      </c>
      <c r="CT44" s="285">
        <v>1755603</v>
      </c>
      <c r="CU44" s="278">
        <v>874450</v>
      </c>
      <c r="CV44" s="278">
        <v>881153</v>
      </c>
      <c r="CW44" s="285">
        <v>3495690</v>
      </c>
      <c r="CX44" s="55">
        <v>1719438</v>
      </c>
      <c r="CY44" s="55">
        <v>1776252</v>
      </c>
      <c r="CZ44" s="338">
        <v>5372899</v>
      </c>
      <c r="DA44" s="339">
        <v>2654479</v>
      </c>
      <c r="DB44" s="339">
        <v>2718420</v>
      </c>
      <c r="DC44" s="340">
        <v>1830144</v>
      </c>
      <c r="DD44" s="339">
        <v>911309</v>
      </c>
      <c r="DE44" s="339">
        <v>918835</v>
      </c>
      <c r="DF44" s="340">
        <v>3542755</v>
      </c>
      <c r="DG44" s="339">
        <v>1743170</v>
      </c>
      <c r="DH44" s="341">
        <v>1799585</v>
      </c>
      <c r="DI44" s="319">
        <v>5495277</v>
      </c>
      <c r="DJ44" s="324">
        <v>2715512</v>
      </c>
      <c r="DK44" s="324">
        <v>2779765</v>
      </c>
      <c r="DL44" s="319">
        <v>1907808</v>
      </c>
      <c r="DM44" s="324">
        <v>949747</v>
      </c>
      <c r="DN44" s="324">
        <v>958061</v>
      </c>
      <c r="DO44" s="319">
        <v>3587469</v>
      </c>
      <c r="DP44" s="324">
        <v>1765765</v>
      </c>
      <c r="DQ44" s="324">
        <v>1821704</v>
      </c>
      <c r="DR44" s="55">
        <v>5618332</v>
      </c>
      <c r="DS44" s="55">
        <v>2776939</v>
      </c>
      <c r="DT44" s="55">
        <v>2841393</v>
      </c>
      <c r="DU44" s="55">
        <v>1988563</v>
      </c>
      <c r="DV44" s="55">
        <v>989747</v>
      </c>
      <c r="DW44" s="55">
        <v>998816</v>
      </c>
      <c r="DX44" s="55">
        <v>3629769</v>
      </c>
      <c r="DY44" s="55">
        <v>1787192</v>
      </c>
      <c r="DZ44" s="55">
        <v>1842577</v>
      </c>
    </row>
    <row r="45" spans="1:130" x14ac:dyDescent="0.25">
      <c r="A45" s="57" t="s">
        <v>113</v>
      </c>
      <c r="B45" s="55">
        <v>738057</v>
      </c>
      <c r="C45" s="55">
        <v>367289</v>
      </c>
      <c r="D45" s="55">
        <v>370768</v>
      </c>
      <c r="E45" s="55">
        <v>194918</v>
      </c>
      <c r="F45" s="55">
        <v>95752</v>
      </c>
      <c r="G45" s="55">
        <v>99166</v>
      </c>
      <c r="H45" s="55">
        <v>543139</v>
      </c>
      <c r="I45" s="55">
        <v>271537</v>
      </c>
      <c r="J45" s="55">
        <v>271602</v>
      </c>
      <c r="K45" s="55">
        <v>749505</v>
      </c>
      <c r="L45" s="55">
        <v>373259</v>
      </c>
      <c r="M45" s="55">
        <v>376246</v>
      </c>
      <c r="N45" s="55">
        <v>198731</v>
      </c>
      <c r="U45" s="55">
        <v>275233</v>
      </c>
      <c r="V45" s="55">
        <v>275541</v>
      </c>
      <c r="W45" s="55">
        <v>760625</v>
      </c>
      <c r="X45" s="55">
        <v>379124</v>
      </c>
      <c r="Y45" s="55">
        <v>381501</v>
      </c>
      <c r="Z45" s="55">
        <v>202705</v>
      </c>
      <c r="AA45" s="55">
        <v>100359</v>
      </c>
      <c r="AB45" s="55">
        <v>102346</v>
      </c>
      <c r="AC45" s="55">
        <v>557920</v>
      </c>
      <c r="AD45" s="55">
        <v>278765</v>
      </c>
      <c r="AE45" s="55">
        <v>279155</v>
      </c>
      <c r="AF45" s="55">
        <v>771477</v>
      </c>
      <c r="AG45" s="55">
        <v>384953</v>
      </c>
      <c r="AH45" s="55">
        <v>386524</v>
      </c>
      <c r="AI45" s="55">
        <v>206858</v>
      </c>
      <c r="AJ45" s="55">
        <v>102768</v>
      </c>
      <c r="AK45" s="55">
        <v>104090</v>
      </c>
      <c r="AL45" s="55">
        <v>564619</v>
      </c>
      <c r="AM45" s="55">
        <v>282185</v>
      </c>
      <c r="AN45" s="55">
        <v>282434</v>
      </c>
      <c r="AO45" s="55">
        <v>783530</v>
      </c>
      <c r="AP45" s="55">
        <v>391502</v>
      </c>
      <c r="AQ45" s="55">
        <v>392028</v>
      </c>
      <c r="AR45" s="55">
        <v>211489</v>
      </c>
      <c r="AS45" s="55">
        <v>105406</v>
      </c>
      <c r="AT45" s="55">
        <v>106083</v>
      </c>
      <c r="AU45" s="55">
        <v>572041</v>
      </c>
      <c r="AV45" s="55">
        <v>286096</v>
      </c>
      <c r="AW45" s="55">
        <v>285945</v>
      </c>
      <c r="AX45" s="55">
        <v>800955</v>
      </c>
      <c r="AY45" s="55">
        <v>400799</v>
      </c>
      <c r="AZ45" s="55">
        <v>400156</v>
      </c>
      <c r="BA45" s="55">
        <v>217450</v>
      </c>
      <c r="BB45" s="55">
        <v>108708</v>
      </c>
      <c r="BC45" s="55">
        <v>108742</v>
      </c>
      <c r="BD45" s="55">
        <v>583505</v>
      </c>
      <c r="BE45" s="55">
        <v>292091</v>
      </c>
      <c r="BF45" s="55">
        <v>291414</v>
      </c>
      <c r="BG45" s="55">
        <v>818141</v>
      </c>
      <c r="BH45" s="55">
        <v>409336</v>
      </c>
      <c r="BI45" s="55">
        <v>408805</v>
      </c>
      <c r="BJ45" s="55">
        <v>224407</v>
      </c>
      <c r="BK45" s="55">
        <v>112174</v>
      </c>
      <c r="BL45" s="55">
        <v>112233</v>
      </c>
      <c r="BM45" s="55">
        <v>593734</v>
      </c>
      <c r="BN45" s="55">
        <v>297162</v>
      </c>
      <c r="BO45" s="55">
        <v>296572</v>
      </c>
      <c r="BP45" s="190">
        <v>833149</v>
      </c>
      <c r="BQ45" s="190">
        <v>416805</v>
      </c>
      <c r="BR45" s="190">
        <v>416344</v>
      </c>
      <c r="BS45" s="190">
        <v>231565</v>
      </c>
      <c r="BT45" s="190">
        <v>115751</v>
      </c>
      <c r="BU45" s="190">
        <v>115814</v>
      </c>
      <c r="BV45" s="190">
        <v>601584</v>
      </c>
      <c r="BW45" s="190">
        <v>301054</v>
      </c>
      <c r="BX45" s="190">
        <v>300530</v>
      </c>
      <c r="BY45" s="267">
        <v>845996</v>
      </c>
      <c r="BZ45" s="64">
        <v>423190</v>
      </c>
      <c r="CA45" s="64">
        <v>422806</v>
      </c>
      <c r="CB45" s="267">
        <v>238912</v>
      </c>
      <c r="CC45" s="64">
        <v>119423</v>
      </c>
      <c r="CD45" s="64">
        <v>119489</v>
      </c>
      <c r="CE45" s="267">
        <v>607084</v>
      </c>
      <c r="CF45" s="64">
        <v>303767</v>
      </c>
      <c r="CG45" s="64">
        <v>303317</v>
      </c>
      <c r="CH45" s="55">
        <v>856683</v>
      </c>
      <c r="CI45" s="55">
        <v>428492</v>
      </c>
      <c r="CJ45" s="55">
        <v>428191</v>
      </c>
      <c r="CK45" s="64">
        <v>246433</v>
      </c>
      <c r="CL45" s="55">
        <v>123183</v>
      </c>
      <c r="CM45" s="55">
        <v>123250</v>
      </c>
      <c r="CN45" s="64">
        <v>610250</v>
      </c>
      <c r="CO45" s="55">
        <v>305309</v>
      </c>
      <c r="CP45" s="55">
        <v>304941</v>
      </c>
      <c r="CQ45" s="285">
        <v>865219</v>
      </c>
      <c r="CR45" s="278">
        <v>432721</v>
      </c>
      <c r="CS45" s="278">
        <v>432498</v>
      </c>
      <c r="CT45" s="285">
        <v>254104</v>
      </c>
      <c r="CU45" s="278">
        <v>127017</v>
      </c>
      <c r="CV45" s="278">
        <v>127087</v>
      </c>
      <c r="CW45" s="285">
        <v>611115</v>
      </c>
      <c r="CX45" s="55">
        <v>305704</v>
      </c>
      <c r="CY45" s="55">
        <v>305411</v>
      </c>
      <c r="CZ45" s="338">
        <v>872215</v>
      </c>
      <c r="DA45" s="339">
        <v>436213</v>
      </c>
      <c r="DB45" s="339">
        <v>436002</v>
      </c>
      <c r="DC45" s="340">
        <v>261945</v>
      </c>
      <c r="DD45" s="339">
        <v>130944</v>
      </c>
      <c r="DE45" s="339">
        <v>131001</v>
      </c>
      <c r="DF45" s="340">
        <v>610270</v>
      </c>
      <c r="DG45" s="339">
        <v>305269</v>
      </c>
      <c r="DH45" s="341">
        <v>305001</v>
      </c>
      <c r="DI45" s="319">
        <v>878322</v>
      </c>
      <c r="DJ45" s="324">
        <v>439315</v>
      </c>
      <c r="DK45" s="324">
        <v>439007</v>
      </c>
      <c r="DL45" s="319">
        <v>269956</v>
      </c>
      <c r="DM45" s="324">
        <v>134966</v>
      </c>
      <c r="DN45" s="324">
        <v>134990</v>
      </c>
      <c r="DO45" s="319">
        <v>608366</v>
      </c>
      <c r="DP45" s="324">
        <v>304349</v>
      </c>
      <c r="DQ45" s="324">
        <v>304017</v>
      </c>
      <c r="DR45" s="55">
        <v>883661</v>
      </c>
      <c r="DS45" s="55">
        <v>442086</v>
      </c>
      <c r="DT45" s="55">
        <v>441575</v>
      </c>
      <c r="DU45" s="55">
        <v>278113</v>
      </c>
      <c r="DV45" s="55">
        <v>139075</v>
      </c>
      <c r="DW45" s="55">
        <v>139038</v>
      </c>
      <c r="DX45" s="55">
        <v>605548</v>
      </c>
      <c r="DY45" s="55">
        <v>303011</v>
      </c>
      <c r="DZ45" s="55">
        <v>302537</v>
      </c>
    </row>
    <row r="46" spans="1:130" x14ac:dyDescent="0.25">
      <c r="A46" s="57">
        <v>41157</v>
      </c>
      <c r="B46" s="55">
        <v>601456</v>
      </c>
      <c r="C46" s="55">
        <v>299233</v>
      </c>
      <c r="D46" s="55">
        <v>302223</v>
      </c>
      <c r="E46" s="55">
        <v>169947</v>
      </c>
      <c r="F46" s="55">
        <v>83173</v>
      </c>
      <c r="G46" s="55">
        <v>86774</v>
      </c>
      <c r="H46" s="55">
        <v>431509</v>
      </c>
      <c r="I46" s="55">
        <v>216060</v>
      </c>
      <c r="J46" s="55">
        <v>215449</v>
      </c>
      <c r="K46" s="55">
        <v>616906</v>
      </c>
      <c r="L46" s="55">
        <v>307276</v>
      </c>
      <c r="M46" s="55">
        <v>309630</v>
      </c>
      <c r="N46" s="55">
        <v>175895</v>
      </c>
      <c r="U46" s="55">
        <v>221183</v>
      </c>
      <c r="V46" s="55">
        <v>219828</v>
      </c>
      <c r="W46" s="55">
        <v>635512</v>
      </c>
      <c r="X46" s="55">
        <v>316591</v>
      </c>
      <c r="Y46" s="55">
        <v>318921</v>
      </c>
      <c r="Z46" s="55">
        <v>182498</v>
      </c>
      <c r="AA46" s="55">
        <v>89369</v>
      </c>
      <c r="AB46" s="55">
        <v>93129</v>
      </c>
      <c r="AC46" s="55">
        <v>453014</v>
      </c>
      <c r="AD46" s="55">
        <v>227222</v>
      </c>
      <c r="AE46" s="55">
        <v>225792</v>
      </c>
      <c r="AF46" s="55">
        <v>656059</v>
      </c>
      <c r="AG46" s="55">
        <v>326628</v>
      </c>
      <c r="AH46" s="55">
        <v>329431</v>
      </c>
      <c r="AI46" s="55">
        <v>189540</v>
      </c>
      <c r="AJ46" s="55">
        <v>92892</v>
      </c>
      <c r="AK46" s="55">
        <v>96648</v>
      </c>
      <c r="AL46" s="55">
        <v>466519</v>
      </c>
      <c r="AM46" s="55">
        <v>233736</v>
      </c>
      <c r="AN46" s="55">
        <v>232783</v>
      </c>
      <c r="AO46" s="55">
        <v>675901</v>
      </c>
      <c r="AP46" s="55">
        <v>336129</v>
      </c>
      <c r="AQ46" s="55">
        <v>339772</v>
      </c>
      <c r="AR46" s="55">
        <v>196525</v>
      </c>
      <c r="AS46" s="55">
        <v>96408</v>
      </c>
      <c r="AT46" s="55">
        <v>100117</v>
      </c>
      <c r="AU46" s="55">
        <v>479376</v>
      </c>
      <c r="AV46" s="55">
        <v>239721</v>
      </c>
      <c r="AW46" s="55">
        <v>239655</v>
      </c>
      <c r="AX46" s="55">
        <v>689835</v>
      </c>
      <c r="AY46" s="55">
        <v>342620</v>
      </c>
      <c r="AZ46" s="55">
        <v>347215</v>
      </c>
      <c r="BA46" s="55">
        <v>202432</v>
      </c>
      <c r="BB46" s="55">
        <v>99396</v>
      </c>
      <c r="BC46" s="55">
        <v>103036</v>
      </c>
      <c r="BD46" s="55">
        <v>487403</v>
      </c>
      <c r="BE46" s="55">
        <v>243224</v>
      </c>
      <c r="BF46" s="55">
        <v>244179</v>
      </c>
      <c r="BG46" s="55">
        <v>702189</v>
      </c>
      <c r="BH46" s="55">
        <v>349018</v>
      </c>
      <c r="BI46" s="55">
        <v>353171</v>
      </c>
      <c r="BJ46" s="55">
        <v>207587</v>
      </c>
      <c r="BK46" s="55">
        <v>102341</v>
      </c>
      <c r="BL46" s="55">
        <v>105246</v>
      </c>
      <c r="BM46" s="55">
        <v>494602</v>
      </c>
      <c r="BN46" s="55">
        <v>246677</v>
      </c>
      <c r="BO46" s="55">
        <v>247925</v>
      </c>
      <c r="BP46" s="190">
        <v>714093</v>
      </c>
      <c r="BQ46" s="190">
        <v>355262</v>
      </c>
      <c r="BR46" s="190">
        <v>358831</v>
      </c>
      <c r="BS46" s="190">
        <v>212864</v>
      </c>
      <c r="BT46" s="190">
        <v>105331</v>
      </c>
      <c r="BU46" s="190">
        <v>107533</v>
      </c>
      <c r="BV46" s="190">
        <v>501229</v>
      </c>
      <c r="BW46" s="190">
        <v>249931</v>
      </c>
      <c r="BX46" s="190">
        <v>251298</v>
      </c>
      <c r="BY46" s="267">
        <v>725711</v>
      </c>
      <c r="BZ46" s="64">
        <v>361472</v>
      </c>
      <c r="CA46" s="64">
        <v>364239</v>
      </c>
      <c r="CB46" s="267">
        <v>218304</v>
      </c>
      <c r="CC46" s="64">
        <v>108394</v>
      </c>
      <c r="CD46" s="64">
        <v>109910</v>
      </c>
      <c r="CE46" s="267">
        <v>507407</v>
      </c>
      <c r="CF46" s="64">
        <v>253078</v>
      </c>
      <c r="CG46" s="64">
        <v>254329</v>
      </c>
      <c r="CH46" s="55">
        <v>738514</v>
      </c>
      <c r="CI46" s="55">
        <v>368401</v>
      </c>
      <c r="CJ46" s="55">
        <v>370113</v>
      </c>
      <c r="CK46" s="64">
        <v>224203</v>
      </c>
      <c r="CL46" s="55">
        <v>111676</v>
      </c>
      <c r="CM46" s="55">
        <v>112527</v>
      </c>
      <c r="CN46" s="64">
        <v>514311</v>
      </c>
      <c r="CO46" s="55">
        <v>256725</v>
      </c>
      <c r="CP46" s="55">
        <v>257586</v>
      </c>
      <c r="CQ46" s="285">
        <v>756611</v>
      </c>
      <c r="CR46" s="278">
        <v>378039</v>
      </c>
      <c r="CS46" s="278">
        <v>378572</v>
      </c>
      <c r="CT46" s="285">
        <v>231416</v>
      </c>
      <c r="CU46" s="278">
        <v>115617</v>
      </c>
      <c r="CV46" s="278">
        <v>115799</v>
      </c>
      <c r="CW46" s="285">
        <v>525195</v>
      </c>
      <c r="CX46" s="55">
        <v>262422</v>
      </c>
      <c r="CY46" s="55">
        <v>262773</v>
      </c>
      <c r="CZ46" s="338">
        <v>774541</v>
      </c>
      <c r="DA46" s="339">
        <v>386967</v>
      </c>
      <c r="DB46" s="339">
        <v>387574</v>
      </c>
      <c r="DC46" s="340">
        <v>239608</v>
      </c>
      <c r="DD46" s="339">
        <v>119713</v>
      </c>
      <c r="DE46" s="339">
        <v>119895</v>
      </c>
      <c r="DF46" s="340">
        <v>534933</v>
      </c>
      <c r="DG46" s="339">
        <v>267254</v>
      </c>
      <c r="DH46" s="341">
        <v>267679</v>
      </c>
      <c r="DI46" s="319">
        <v>790413</v>
      </c>
      <c r="DJ46" s="324">
        <v>394896</v>
      </c>
      <c r="DK46" s="324">
        <v>395517</v>
      </c>
      <c r="DL46" s="319">
        <v>248005</v>
      </c>
      <c r="DM46" s="324">
        <v>123922</v>
      </c>
      <c r="DN46" s="324">
        <v>124083</v>
      </c>
      <c r="DO46" s="319">
        <v>542408</v>
      </c>
      <c r="DP46" s="324">
        <v>270974</v>
      </c>
      <c r="DQ46" s="324">
        <v>271434</v>
      </c>
      <c r="DR46" s="55">
        <v>804220</v>
      </c>
      <c r="DS46" s="55">
        <v>401798</v>
      </c>
      <c r="DT46" s="55">
        <v>402422</v>
      </c>
      <c r="DU46" s="55">
        <v>256599</v>
      </c>
      <c r="DV46" s="55">
        <v>128228</v>
      </c>
      <c r="DW46" s="55">
        <v>128371</v>
      </c>
      <c r="DX46" s="55">
        <v>547621</v>
      </c>
      <c r="DY46" s="55">
        <v>273570</v>
      </c>
      <c r="DZ46" s="55">
        <v>274051</v>
      </c>
    </row>
    <row r="47" spans="1:130" x14ac:dyDescent="0.25">
      <c r="A47" s="57">
        <v>41913</v>
      </c>
      <c r="B47" s="55">
        <v>523178</v>
      </c>
      <c r="C47" s="55">
        <v>255754</v>
      </c>
      <c r="D47" s="55">
        <v>267424</v>
      </c>
      <c r="E47" s="55">
        <v>153694</v>
      </c>
      <c r="F47" s="55">
        <v>75425</v>
      </c>
      <c r="G47" s="55">
        <v>78269</v>
      </c>
      <c r="H47" s="55">
        <v>369484</v>
      </c>
      <c r="I47" s="55">
        <v>180329</v>
      </c>
      <c r="J47" s="55">
        <v>189155</v>
      </c>
      <c r="K47" s="55">
        <v>532240</v>
      </c>
      <c r="L47" s="55">
        <v>261935</v>
      </c>
      <c r="M47" s="55">
        <v>270305</v>
      </c>
      <c r="N47" s="55">
        <v>159637</v>
      </c>
      <c r="U47" s="55">
        <v>183679</v>
      </c>
      <c r="V47" s="55">
        <v>188924</v>
      </c>
      <c r="W47" s="55">
        <v>539652</v>
      </c>
      <c r="X47" s="55">
        <v>267289</v>
      </c>
      <c r="Y47" s="55">
        <v>272363</v>
      </c>
      <c r="Z47" s="55">
        <v>165358</v>
      </c>
      <c r="AA47" s="55">
        <v>80986</v>
      </c>
      <c r="AB47" s="55">
        <v>84372</v>
      </c>
      <c r="AC47" s="55">
        <v>374294</v>
      </c>
      <c r="AD47" s="55">
        <v>186303</v>
      </c>
      <c r="AE47" s="55">
        <v>187991</v>
      </c>
      <c r="AF47" s="55">
        <v>546949</v>
      </c>
      <c r="AG47" s="55">
        <v>272437</v>
      </c>
      <c r="AH47" s="55">
        <v>274512</v>
      </c>
      <c r="AI47" s="55">
        <v>171108</v>
      </c>
      <c r="AJ47" s="55">
        <v>83746</v>
      </c>
      <c r="AK47" s="55">
        <v>87362</v>
      </c>
      <c r="AL47" s="55">
        <v>375841</v>
      </c>
      <c r="AM47" s="55">
        <v>188691</v>
      </c>
      <c r="AN47" s="55">
        <v>187150</v>
      </c>
      <c r="AO47" s="55">
        <v>556111</v>
      </c>
      <c r="AP47" s="55">
        <v>278179</v>
      </c>
      <c r="AQ47" s="55">
        <v>277932</v>
      </c>
      <c r="AR47" s="55">
        <v>177221</v>
      </c>
      <c r="AS47" s="55">
        <v>86706</v>
      </c>
      <c r="AT47" s="55">
        <v>90515</v>
      </c>
      <c r="AU47" s="55">
        <v>378890</v>
      </c>
      <c r="AV47" s="55">
        <v>191473</v>
      </c>
      <c r="AW47" s="55">
        <v>187417</v>
      </c>
      <c r="AX47" s="55">
        <v>568564</v>
      </c>
      <c r="AY47" s="55">
        <v>285098</v>
      </c>
      <c r="AZ47" s="55">
        <v>283466</v>
      </c>
      <c r="BA47" s="55">
        <v>183931</v>
      </c>
      <c r="BB47" s="55">
        <v>89989</v>
      </c>
      <c r="BC47" s="55">
        <v>93942</v>
      </c>
      <c r="BD47" s="55">
        <v>384633</v>
      </c>
      <c r="BE47" s="55">
        <v>195109</v>
      </c>
      <c r="BF47" s="55">
        <v>189524</v>
      </c>
      <c r="BG47" s="55">
        <v>584679</v>
      </c>
      <c r="BH47" s="55">
        <v>293427</v>
      </c>
      <c r="BI47" s="55">
        <v>291252</v>
      </c>
      <c r="BJ47" s="55">
        <v>191347</v>
      </c>
      <c r="BK47" s="55">
        <v>93652</v>
      </c>
      <c r="BL47" s="55">
        <v>97695</v>
      </c>
      <c r="BM47" s="55">
        <v>393332</v>
      </c>
      <c r="BN47" s="55">
        <v>199775</v>
      </c>
      <c r="BO47" s="55">
        <v>193557</v>
      </c>
      <c r="BP47" s="190">
        <v>603885</v>
      </c>
      <c r="BQ47" s="190">
        <v>302998</v>
      </c>
      <c r="BR47" s="190">
        <v>300887</v>
      </c>
      <c r="BS47" s="190">
        <v>199408</v>
      </c>
      <c r="BT47" s="190">
        <v>97663</v>
      </c>
      <c r="BU47" s="190">
        <v>101745</v>
      </c>
      <c r="BV47" s="190">
        <v>404477</v>
      </c>
      <c r="BW47" s="190">
        <v>205335</v>
      </c>
      <c r="BX47" s="190">
        <v>199142</v>
      </c>
      <c r="BY47" s="267">
        <v>625009</v>
      </c>
      <c r="BZ47" s="64">
        <v>313287</v>
      </c>
      <c r="CA47" s="64">
        <v>311722</v>
      </c>
      <c r="CB47" s="267">
        <v>207901</v>
      </c>
      <c r="CC47" s="64">
        <v>101916</v>
      </c>
      <c r="CD47" s="64">
        <v>105985</v>
      </c>
      <c r="CE47" s="267">
        <v>417108</v>
      </c>
      <c r="CF47" s="64">
        <v>211371</v>
      </c>
      <c r="CG47" s="64">
        <v>205737</v>
      </c>
      <c r="CH47" s="55">
        <v>645458</v>
      </c>
      <c r="CI47" s="55">
        <v>323060</v>
      </c>
      <c r="CJ47" s="55">
        <v>322398</v>
      </c>
      <c r="CK47" s="64">
        <v>216347</v>
      </c>
      <c r="CL47" s="55">
        <v>106168</v>
      </c>
      <c r="CM47" s="55">
        <v>110179</v>
      </c>
      <c r="CN47" s="64">
        <v>429111</v>
      </c>
      <c r="CO47" s="55">
        <v>216892</v>
      </c>
      <c r="CP47" s="55">
        <v>212219</v>
      </c>
      <c r="CQ47" s="285">
        <v>660118</v>
      </c>
      <c r="CR47" s="278">
        <v>329883</v>
      </c>
      <c r="CS47" s="278">
        <v>330235</v>
      </c>
      <c r="CT47" s="285">
        <v>223726</v>
      </c>
      <c r="CU47" s="278">
        <v>109895</v>
      </c>
      <c r="CV47" s="278">
        <v>113831</v>
      </c>
      <c r="CW47" s="285">
        <v>436392</v>
      </c>
      <c r="CX47" s="55">
        <v>219988</v>
      </c>
      <c r="CY47" s="55">
        <v>216404</v>
      </c>
      <c r="CZ47" s="338">
        <v>673211</v>
      </c>
      <c r="DA47" s="339">
        <v>336605</v>
      </c>
      <c r="DB47" s="339">
        <v>336606</v>
      </c>
      <c r="DC47" s="340">
        <v>230359</v>
      </c>
      <c r="DD47" s="339">
        <v>113574</v>
      </c>
      <c r="DE47" s="339">
        <v>116785</v>
      </c>
      <c r="DF47" s="340">
        <v>442852</v>
      </c>
      <c r="DG47" s="339">
        <v>223031</v>
      </c>
      <c r="DH47" s="341">
        <v>219821</v>
      </c>
      <c r="DI47" s="319">
        <v>685831</v>
      </c>
      <c r="DJ47" s="324">
        <v>343157</v>
      </c>
      <c r="DK47" s="324">
        <v>342674</v>
      </c>
      <c r="DL47" s="319">
        <v>237098</v>
      </c>
      <c r="DM47" s="324">
        <v>117287</v>
      </c>
      <c r="DN47" s="324">
        <v>119811</v>
      </c>
      <c r="DO47" s="319">
        <v>448733</v>
      </c>
      <c r="DP47" s="324">
        <v>225870</v>
      </c>
      <c r="DQ47" s="324">
        <v>222863</v>
      </c>
      <c r="DR47" s="55">
        <v>698154</v>
      </c>
      <c r="DS47" s="55">
        <v>349661</v>
      </c>
      <c r="DT47" s="55">
        <v>348493</v>
      </c>
      <c r="DU47" s="55">
        <v>243995</v>
      </c>
      <c r="DV47" s="55">
        <v>121063</v>
      </c>
      <c r="DW47" s="55">
        <v>122932</v>
      </c>
      <c r="DX47" s="55">
        <v>454159</v>
      </c>
      <c r="DY47" s="55">
        <v>228598</v>
      </c>
      <c r="DZ47" s="55">
        <v>225561</v>
      </c>
    </row>
    <row r="48" spans="1:130" s="270" customFormat="1" x14ac:dyDescent="0.25">
      <c r="A48" s="269" t="s">
        <v>114</v>
      </c>
      <c r="B48" s="270">
        <v>418174</v>
      </c>
      <c r="C48" s="270">
        <v>202582</v>
      </c>
      <c r="D48" s="270">
        <v>215592</v>
      </c>
      <c r="E48" s="270">
        <v>131330</v>
      </c>
      <c r="F48" s="270">
        <v>64617</v>
      </c>
      <c r="G48" s="270">
        <v>66713</v>
      </c>
      <c r="H48" s="270">
        <v>286844</v>
      </c>
      <c r="I48" s="270">
        <v>137965</v>
      </c>
      <c r="J48" s="270">
        <v>148879</v>
      </c>
      <c r="K48" s="270">
        <v>428439</v>
      </c>
      <c r="L48" s="270">
        <v>207544</v>
      </c>
      <c r="M48" s="270">
        <v>220895</v>
      </c>
      <c r="N48" s="270">
        <v>137660</v>
      </c>
      <c r="U48" s="270">
        <v>139586</v>
      </c>
      <c r="V48" s="270">
        <v>151193</v>
      </c>
      <c r="W48" s="270">
        <v>441458</v>
      </c>
      <c r="X48" s="270">
        <v>214019</v>
      </c>
      <c r="Y48" s="270">
        <v>227439</v>
      </c>
      <c r="Z48" s="270">
        <v>144711</v>
      </c>
      <c r="AA48" s="270">
        <v>71587</v>
      </c>
      <c r="AB48" s="270">
        <v>73124</v>
      </c>
      <c r="AC48" s="270">
        <v>296747</v>
      </c>
      <c r="AD48" s="270">
        <v>142432</v>
      </c>
      <c r="AE48" s="270">
        <v>154315</v>
      </c>
      <c r="AF48" s="270">
        <v>455873</v>
      </c>
      <c r="AG48" s="270">
        <v>221462</v>
      </c>
      <c r="AH48" s="270">
        <v>234411</v>
      </c>
      <c r="AI48" s="270">
        <v>152264</v>
      </c>
      <c r="AJ48" s="270">
        <v>75400</v>
      </c>
      <c r="AK48" s="270">
        <v>76864</v>
      </c>
      <c r="AL48" s="270">
        <v>303609</v>
      </c>
      <c r="AM48" s="270">
        <v>146062</v>
      </c>
      <c r="AN48" s="270">
        <v>157547</v>
      </c>
      <c r="AO48" s="270">
        <v>469850</v>
      </c>
      <c r="AP48" s="270">
        <v>229161</v>
      </c>
      <c r="AQ48" s="270">
        <v>240689</v>
      </c>
      <c r="AR48" s="270">
        <v>160022</v>
      </c>
      <c r="AS48" s="270">
        <v>79265</v>
      </c>
      <c r="AT48" s="270">
        <v>80757</v>
      </c>
      <c r="AU48" s="270">
        <v>309828</v>
      </c>
      <c r="AV48" s="270">
        <v>149896</v>
      </c>
      <c r="AW48" s="270">
        <v>159932</v>
      </c>
      <c r="AX48" s="270">
        <v>482199</v>
      </c>
      <c r="AY48" s="270">
        <v>236638</v>
      </c>
      <c r="AZ48" s="270">
        <v>245561</v>
      </c>
      <c r="BA48" s="270">
        <v>167793</v>
      </c>
      <c r="BB48" s="270">
        <v>83087</v>
      </c>
      <c r="BC48" s="270">
        <v>84706</v>
      </c>
      <c r="BD48" s="270">
        <v>314406</v>
      </c>
      <c r="BE48" s="270">
        <v>153551</v>
      </c>
      <c r="BF48" s="270">
        <v>160855</v>
      </c>
      <c r="BG48" s="270">
        <v>492377</v>
      </c>
      <c r="BH48" s="270">
        <v>243379</v>
      </c>
      <c r="BI48" s="270">
        <v>248998</v>
      </c>
      <c r="BJ48" s="270">
        <v>175370</v>
      </c>
      <c r="BK48" s="270">
        <v>86795</v>
      </c>
      <c r="BL48" s="270">
        <v>88575</v>
      </c>
      <c r="BM48" s="270">
        <v>317007</v>
      </c>
      <c r="BN48" s="270">
        <v>156584</v>
      </c>
      <c r="BO48" s="270">
        <v>160423</v>
      </c>
      <c r="BP48" s="271">
        <v>500946</v>
      </c>
      <c r="BQ48" s="271">
        <v>249314</v>
      </c>
      <c r="BR48" s="271">
        <v>251632</v>
      </c>
      <c r="BS48" s="271">
        <v>182732</v>
      </c>
      <c r="BT48" s="271">
        <v>90406</v>
      </c>
      <c r="BU48" s="271">
        <v>92326</v>
      </c>
      <c r="BV48" s="271">
        <v>318214</v>
      </c>
      <c r="BW48" s="271">
        <v>158908</v>
      </c>
      <c r="BX48" s="271">
        <v>159306</v>
      </c>
      <c r="BY48" s="272">
        <v>509404</v>
      </c>
      <c r="BZ48" s="273">
        <v>255046</v>
      </c>
      <c r="CA48" s="273">
        <v>254358</v>
      </c>
      <c r="CB48" s="272">
        <v>190128</v>
      </c>
      <c r="CC48" s="273">
        <v>94046</v>
      </c>
      <c r="CD48" s="273">
        <v>96082</v>
      </c>
      <c r="CE48" s="272">
        <v>319276</v>
      </c>
      <c r="CF48" s="273">
        <v>161000</v>
      </c>
      <c r="CG48" s="273">
        <v>158276</v>
      </c>
      <c r="CH48" s="270">
        <v>519687</v>
      </c>
      <c r="CI48" s="270">
        <v>261359</v>
      </c>
      <c r="CJ48" s="270">
        <v>258328</v>
      </c>
      <c r="CK48" s="273">
        <v>197878</v>
      </c>
      <c r="CL48" s="270">
        <v>97879</v>
      </c>
      <c r="CM48" s="270">
        <v>99999</v>
      </c>
      <c r="CN48" s="273">
        <v>321809</v>
      </c>
      <c r="CO48" s="270">
        <v>163480</v>
      </c>
      <c r="CP48" s="270">
        <v>158329</v>
      </c>
      <c r="CQ48" s="286">
        <v>533199</v>
      </c>
      <c r="CR48" s="279">
        <v>268828</v>
      </c>
      <c r="CS48" s="279">
        <v>264371</v>
      </c>
      <c r="CT48" s="286">
        <v>206224</v>
      </c>
      <c r="CU48" s="279">
        <v>102033</v>
      </c>
      <c r="CV48" s="279">
        <v>104191</v>
      </c>
      <c r="CW48" s="286">
        <v>326975</v>
      </c>
      <c r="CX48" s="270">
        <v>166795</v>
      </c>
      <c r="CY48" s="270">
        <v>160180</v>
      </c>
      <c r="CZ48" s="342">
        <v>550305</v>
      </c>
      <c r="DA48" s="343">
        <v>277680</v>
      </c>
      <c r="DB48" s="343">
        <v>272625</v>
      </c>
      <c r="DC48" s="344">
        <v>215259</v>
      </c>
      <c r="DD48" s="343">
        <v>106560</v>
      </c>
      <c r="DE48" s="343">
        <v>108699</v>
      </c>
      <c r="DF48" s="344">
        <v>335046</v>
      </c>
      <c r="DG48" s="343">
        <v>171120</v>
      </c>
      <c r="DH48" s="345">
        <v>163926</v>
      </c>
      <c r="DI48" s="320">
        <v>570452</v>
      </c>
      <c r="DJ48" s="325">
        <v>287745</v>
      </c>
      <c r="DK48" s="325">
        <v>282707</v>
      </c>
      <c r="DL48" s="320">
        <v>224930</v>
      </c>
      <c r="DM48" s="325">
        <v>111421</v>
      </c>
      <c r="DN48" s="325">
        <v>113509</v>
      </c>
      <c r="DO48" s="320">
        <v>345522</v>
      </c>
      <c r="DP48" s="325">
        <v>176324</v>
      </c>
      <c r="DQ48" s="325">
        <v>169198</v>
      </c>
      <c r="DR48" s="270">
        <v>592479</v>
      </c>
      <c r="DS48" s="270">
        <v>298508</v>
      </c>
      <c r="DT48" s="270">
        <v>293971</v>
      </c>
      <c r="DU48" s="270">
        <v>235017</v>
      </c>
      <c r="DV48" s="270">
        <v>116514</v>
      </c>
      <c r="DW48" s="270">
        <v>118503</v>
      </c>
      <c r="DX48" s="270">
        <v>357462</v>
      </c>
      <c r="DY48" s="270">
        <v>181994</v>
      </c>
      <c r="DZ48" s="270">
        <v>175468</v>
      </c>
    </row>
    <row r="49" spans="1:130" s="270" customFormat="1" x14ac:dyDescent="0.25">
      <c r="A49" s="269" t="s">
        <v>115</v>
      </c>
      <c r="B49" s="270">
        <v>348209</v>
      </c>
      <c r="C49" s="270">
        <v>164239</v>
      </c>
      <c r="D49" s="270">
        <v>183970</v>
      </c>
      <c r="E49" s="270">
        <v>112649</v>
      </c>
      <c r="F49" s="270">
        <v>54991</v>
      </c>
      <c r="G49" s="270">
        <v>57658</v>
      </c>
      <c r="H49" s="270">
        <v>235560</v>
      </c>
      <c r="I49" s="270">
        <v>109248</v>
      </c>
      <c r="J49" s="270">
        <v>126312</v>
      </c>
      <c r="K49" s="270">
        <v>360095</v>
      </c>
      <c r="L49" s="270">
        <v>167935</v>
      </c>
      <c r="M49" s="270">
        <v>192160</v>
      </c>
      <c r="N49" s="270">
        <v>118228</v>
      </c>
      <c r="U49" s="270">
        <v>110581</v>
      </c>
      <c r="V49" s="270">
        <v>131286</v>
      </c>
      <c r="W49" s="270">
        <v>370128</v>
      </c>
      <c r="X49" s="270">
        <v>171570</v>
      </c>
      <c r="Y49" s="270">
        <v>198558</v>
      </c>
      <c r="Z49" s="270">
        <v>123972</v>
      </c>
      <c r="AA49" s="270">
        <v>60045</v>
      </c>
      <c r="AB49" s="270">
        <v>63927</v>
      </c>
      <c r="AC49" s="270">
        <v>246156</v>
      </c>
      <c r="AD49" s="270">
        <v>111525</v>
      </c>
      <c r="AE49" s="270">
        <v>134631</v>
      </c>
      <c r="AF49" s="270">
        <v>378940</v>
      </c>
      <c r="AG49" s="270">
        <v>175296</v>
      </c>
      <c r="AH49" s="270">
        <v>203644</v>
      </c>
      <c r="AI49" s="270">
        <v>129995</v>
      </c>
      <c r="AJ49" s="270">
        <v>63090</v>
      </c>
      <c r="AK49" s="270">
        <v>66905</v>
      </c>
      <c r="AL49" s="270">
        <v>248945</v>
      </c>
      <c r="AM49" s="270">
        <v>112206</v>
      </c>
      <c r="AN49" s="270">
        <v>136739</v>
      </c>
      <c r="AO49" s="270">
        <v>387311</v>
      </c>
      <c r="AP49" s="270">
        <v>179279</v>
      </c>
      <c r="AQ49" s="270">
        <v>208032</v>
      </c>
      <c r="AR49" s="270">
        <v>136419</v>
      </c>
      <c r="AS49" s="270">
        <v>66506</v>
      </c>
      <c r="AT49" s="270">
        <v>69913</v>
      </c>
      <c r="AU49" s="270">
        <v>250892</v>
      </c>
      <c r="AV49" s="270">
        <v>112773</v>
      </c>
      <c r="AW49" s="270">
        <v>138119</v>
      </c>
      <c r="AX49" s="270">
        <v>395741</v>
      </c>
      <c r="AY49" s="270">
        <v>183616</v>
      </c>
      <c r="AZ49" s="270">
        <v>212125</v>
      </c>
      <c r="BA49" s="270">
        <v>143336</v>
      </c>
      <c r="BB49" s="270">
        <v>70307</v>
      </c>
      <c r="BC49" s="270">
        <v>73029</v>
      </c>
      <c r="BD49" s="270">
        <v>252405</v>
      </c>
      <c r="BE49" s="270">
        <v>113309</v>
      </c>
      <c r="BF49" s="270">
        <v>139096</v>
      </c>
      <c r="BG49" s="270">
        <v>406005</v>
      </c>
      <c r="BH49" s="270">
        <v>189033</v>
      </c>
      <c r="BI49" s="270">
        <v>216972</v>
      </c>
      <c r="BJ49" s="270">
        <v>150937</v>
      </c>
      <c r="BK49" s="270">
        <v>74477</v>
      </c>
      <c r="BL49" s="270">
        <v>76460</v>
      </c>
      <c r="BM49" s="270">
        <v>255068</v>
      </c>
      <c r="BN49" s="270">
        <v>114556</v>
      </c>
      <c r="BO49" s="270">
        <v>140512</v>
      </c>
      <c r="BP49" s="271">
        <v>418955</v>
      </c>
      <c r="BQ49" s="271">
        <v>195931</v>
      </c>
      <c r="BR49" s="271">
        <v>223024</v>
      </c>
      <c r="BS49" s="271">
        <v>159249</v>
      </c>
      <c r="BT49" s="271">
        <v>78933</v>
      </c>
      <c r="BU49" s="271">
        <v>80316</v>
      </c>
      <c r="BV49" s="271">
        <v>259706</v>
      </c>
      <c r="BW49" s="271">
        <v>116998</v>
      </c>
      <c r="BX49" s="271">
        <v>142708</v>
      </c>
      <c r="BY49" s="272">
        <v>433277</v>
      </c>
      <c r="BZ49" s="273">
        <v>203778</v>
      </c>
      <c r="CA49" s="273">
        <v>229499</v>
      </c>
      <c r="CB49" s="272">
        <v>168063</v>
      </c>
      <c r="CC49" s="273">
        <v>83575</v>
      </c>
      <c r="CD49" s="273">
        <v>84488</v>
      </c>
      <c r="CE49" s="272">
        <v>265214</v>
      </c>
      <c r="CF49" s="273">
        <v>120203</v>
      </c>
      <c r="CG49" s="273">
        <v>145011</v>
      </c>
      <c r="CH49" s="270">
        <v>447183</v>
      </c>
      <c r="CI49" s="270">
        <v>211880</v>
      </c>
      <c r="CJ49" s="270">
        <v>235303</v>
      </c>
      <c r="CK49" s="273">
        <v>177084</v>
      </c>
      <c r="CL49" s="270">
        <v>88271</v>
      </c>
      <c r="CM49" s="270">
        <v>88813</v>
      </c>
      <c r="CN49" s="273">
        <v>270099</v>
      </c>
      <c r="CO49" s="270">
        <v>123609</v>
      </c>
      <c r="CP49" s="270">
        <v>146490</v>
      </c>
      <c r="CQ49" s="286">
        <v>459506</v>
      </c>
      <c r="CR49" s="279">
        <v>219768</v>
      </c>
      <c r="CS49" s="279">
        <v>239738</v>
      </c>
      <c r="CT49" s="286">
        <v>186120</v>
      </c>
      <c r="CU49" s="279">
        <v>92925</v>
      </c>
      <c r="CV49" s="279">
        <v>93195</v>
      </c>
      <c r="CW49" s="286">
        <v>273386</v>
      </c>
      <c r="CX49" s="270">
        <v>126843</v>
      </c>
      <c r="CY49" s="270">
        <v>146543</v>
      </c>
      <c r="CZ49" s="342">
        <v>469741</v>
      </c>
      <c r="DA49" s="343">
        <v>226943</v>
      </c>
      <c r="DB49" s="343">
        <v>242798</v>
      </c>
      <c r="DC49" s="344">
        <v>194975</v>
      </c>
      <c r="DD49" s="343">
        <v>97471</v>
      </c>
      <c r="DE49" s="343">
        <v>97504</v>
      </c>
      <c r="DF49" s="344">
        <v>274766</v>
      </c>
      <c r="DG49" s="343">
        <v>129472</v>
      </c>
      <c r="DH49" s="345">
        <v>145294</v>
      </c>
      <c r="DI49" s="320">
        <v>478457</v>
      </c>
      <c r="DJ49" s="325">
        <v>233343</v>
      </c>
      <c r="DK49" s="325">
        <v>245114</v>
      </c>
      <c r="DL49" s="320">
        <v>203622</v>
      </c>
      <c r="DM49" s="325">
        <v>101923</v>
      </c>
      <c r="DN49" s="325">
        <v>101699</v>
      </c>
      <c r="DO49" s="320">
        <v>274835</v>
      </c>
      <c r="DP49" s="325">
        <v>131420</v>
      </c>
      <c r="DQ49" s="325">
        <v>143415</v>
      </c>
      <c r="DR49" s="270">
        <v>487097</v>
      </c>
      <c r="DS49" s="270">
        <v>239547</v>
      </c>
      <c r="DT49" s="270">
        <v>247550</v>
      </c>
      <c r="DU49" s="270">
        <v>212300</v>
      </c>
      <c r="DV49" s="270">
        <v>106396</v>
      </c>
      <c r="DW49" s="270">
        <v>105904</v>
      </c>
      <c r="DX49" s="270">
        <v>274797</v>
      </c>
      <c r="DY49" s="270">
        <v>133151</v>
      </c>
      <c r="DZ49" s="270">
        <v>141646</v>
      </c>
    </row>
    <row r="50" spans="1:130" s="270" customFormat="1" x14ac:dyDescent="0.25">
      <c r="A50" s="269" t="s">
        <v>116</v>
      </c>
      <c r="B50" s="270">
        <v>296548</v>
      </c>
      <c r="C50" s="270">
        <v>139364</v>
      </c>
      <c r="D50" s="270">
        <v>157184</v>
      </c>
      <c r="E50" s="270">
        <v>95214</v>
      </c>
      <c r="F50" s="270">
        <v>46782</v>
      </c>
      <c r="G50" s="270">
        <v>48432</v>
      </c>
      <c r="H50" s="270">
        <v>201334</v>
      </c>
      <c r="I50" s="270">
        <v>92582</v>
      </c>
      <c r="J50" s="270">
        <v>108752</v>
      </c>
      <c r="K50" s="270">
        <v>307340</v>
      </c>
      <c r="L50" s="270">
        <v>143200</v>
      </c>
      <c r="M50" s="270">
        <v>164140</v>
      </c>
      <c r="N50" s="270">
        <v>99285</v>
      </c>
      <c r="U50" s="270">
        <v>95036</v>
      </c>
      <c r="V50" s="270">
        <v>113019</v>
      </c>
      <c r="W50" s="270">
        <v>318568</v>
      </c>
      <c r="X50" s="270">
        <v>146969</v>
      </c>
      <c r="Y50" s="270">
        <v>171599</v>
      </c>
      <c r="Z50" s="270">
        <v>103767</v>
      </c>
      <c r="AA50" s="270">
        <v>49764</v>
      </c>
      <c r="AB50" s="270">
        <v>54003</v>
      </c>
      <c r="AC50" s="270">
        <v>214801</v>
      </c>
      <c r="AD50" s="270">
        <v>97205</v>
      </c>
      <c r="AE50" s="270">
        <v>117596</v>
      </c>
      <c r="AF50" s="270">
        <v>330100</v>
      </c>
      <c r="AG50" s="270">
        <v>150688</v>
      </c>
      <c r="AH50" s="270">
        <v>179412</v>
      </c>
      <c r="AI50" s="270">
        <v>108675</v>
      </c>
      <c r="AJ50" s="270">
        <v>51607</v>
      </c>
      <c r="AK50" s="270">
        <v>57068</v>
      </c>
      <c r="AL50" s="270">
        <v>221425</v>
      </c>
      <c r="AM50" s="270">
        <v>99081</v>
      </c>
      <c r="AN50" s="270">
        <v>122344</v>
      </c>
      <c r="AO50" s="270">
        <v>341727</v>
      </c>
      <c r="AP50" s="270">
        <v>154362</v>
      </c>
      <c r="AQ50" s="270">
        <v>187365</v>
      </c>
      <c r="AR50" s="270">
        <v>114053</v>
      </c>
      <c r="AS50" s="270">
        <v>53744</v>
      </c>
      <c r="AT50" s="270">
        <v>60309</v>
      </c>
      <c r="AU50" s="270">
        <v>227674</v>
      </c>
      <c r="AV50" s="270">
        <v>100618</v>
      </c>
      <c r="AW50" s="270">
        <v>127056</v>
      </c>
      <c r="AX50" s="270">
        <v>353314</v>
      </c>
      <c r="AY50" s="270">
        <v>157992</v>
      </c>
      <c r="AZ50" s="270">
        <v>195322</v>
      </c>
      <c r="BA50" s="270">
        <v>119923</v>
      </c>
      <c r="BB50" s="270">
        <v>56207</v>
      </c>
      <c r="BC50" s="270">
        <v>63716</v>
      </c>
      <c r="BD50" s="270">
        <v>233391</v>
      </c>
      <c r="BE50" s="270">
        <v>101785</v>
      </c>
      <c r="BF50" s="270">
        <v>131606</v>
      </c>
      <c r="BG50" s="270">
        <v>363782</v>
      </c>
      <c r="BH50" s="270">
        <v>161534</v>
      </c>
      <c r="BI50" s="270">
        <v>202248</v>
      </c>
      <c r="BJ50" s="270">
        <v>126101</v>
      </c>
      <c r="BK50" s="270">
        <v>58994</v>
      </c>
      <c r="BL50" s="270">
        <v>67107</v>
      </c>
      <c r="BM50" s="270">
        <v>237681</v>
      </c>
      <c r="BN50" s="270">
        <v>102540</v>
      </c>
      <c r="BO50" s="270">
        <v>135141</v>
      </c>
      <c r="BP50" s="271">
        <v>372450</v>
      </c>
      <c r="BQ50" s="271">
        <v>165019</v>
      </c>
      <c r="BR50" s="271">
        <v>207431</v>
      </c>
      <c r="BS50" s="271">
        <v>132445</v>
      </c>
      <c r="BT50" s="271">
        <v>62103</v>
      </c>
      <c r="BU50" s="271">
        <v>70342</v>
      </c>
      <c r="BV50" s="271">
        <v>240005</v>
      </c>
      <c r="BW50" s="271">
        <v>102916</v>
      </c>
      <c r="BX50" s="271">
        <v>137089</v>
      </c>
      <c r="BY50" s="272">
        <v>379927</v>
      </c>
      <c r="BZ50" s="273">
        <v>168585</v>
      </c>
      <c r="CA50" s="273">
        <v>211342</v>
      </c>
      <c r="CB50" s="272">
        <v>139061</v>
      </c>
      <c r="CC50" s="273">
        <v>65553</v>
      </c>
      <c r="CD50" s="273">
        <v>73508</v>
      </c>
      <c r="CE50" s="272">
        <v>240866</v>
      </c>
      <c r="CF50" s="273">
        <v>103032</v>
      </c>
      <c r="CG50" s="273">
        <v>137834</v>
      </c>
      <c r="CH50" s="270">
        <v>386985</v>
      </c>
      <c r="CI50" s="270">
        <v>172410</v>
      </c>
      <c r="CJ50" s="270">
        <v>214575</v>
      </c>
      <c r="CK50" s="273">
        <v>146078</v>
      </c>
      <c r="CL50" s="270">
        <v>69370</v>
      </c>
      <c r="CM50" s="270">
        <v>76708</v>
      </c>
      <c r="CN50" s="273">
        <v>240907</v>
      </c>
      <c r="CO50" s="270">
        <v>103040</v>
      </c>
      <c r="CP50" s="270">
        <v>137867</v>
      </c>
      <c r="CQ50" s="286">
        <v>394107</v>
      </c>
      <c r="CR50" s="279">
        <v>176579</v>
      </c>
      <c r="CS50" s="279">
        <v>217528</v>
      </c>
      <c r="CT50" s="286">
        <v>153580</v>
      </c>
      <c r="CU50" s="279">
        <v>73564</v>
      </c>
      <c r="CV50" s="279">
        <v>80016</v>
      </c>
      <c r="CW50" s="286">
        <v>240527</v>
      </c>
      <c r="CX50" s="270">
        <v>103015</v>
      </c>
      <c r="CY50" s="270">
        <v>137512</v>
      </c>
      <c r="CZ50" s="342">
        <v>403072</v>
      </c>
      <c r="DA50" s="343">
        <v>181822</v>
      </c>
      <c r="DB50" s="343">
        <v>221250</v>
      </c>
      <c r="DC50" s="344">
        <v>161763</v>
      </c>
      <c r="DD50" s="343">
        <v>78123</v>
      </c>
      <c r="DE50" s="343">
        <v>83640</v>
      </c>
      <c r="DF50" s="344">
        <v>241309</v>
      </c>
      <c r="DG50" s="343">
        <v>103699</v>
      </c>
      <c r="DH50" s="345">
        <v>137610</v>
      </c>
      <c r="DI50" s="320">
        <v>414753</v>
      </c>
      <c r="DJ50" s="325">
        <v>188547</v>
      </c>
      <c r="DK50" s="325">
        <v>226206</v>
      </c>
      <c r="DL50" s="320">
        <v>170669</v>
      </c>
      <c r="DM50" s="325">
        <v>82978</v>
      </c>
      <c r="DN50" s="325">
        <v>87691</v>
      </c>
      <c r="DO50" s="320">
        <v>244084</v>
      </c>
      <c r="DP50" s="325">
        <v>105569</v>
      </c>
      <c r="DQ50" s="325">
        <v>138515</v>
      </c>
      <c r="DR50" s="270">
        <v>427862</v>
      </c>
      <c r="DS50" s="270">
        <v>196234</v>
      </c>
      <c r="DT50" s="270">
        <v>231628</v>
      </c>
      <c r="DU50" s="270">
        <v>180091</v>
      </c>
      <c r="DV50" s="270">
        <v>88030</v>
      </c>
      <c r="DW50" s="270">
        <v>92061</v>
      </c>
      <c r="DX50" s="270">
        <v>247771</v>
      </c>
      <c r="DY50" s="270">
        <v>108204</v>
      </c>
      <c r="DZ50" s="270">
        <v>139567</v>
      </c>
    </row>
    <row r="51" spans="1:130" s="270" customFormat="1" x14ac:dyDescent="0.25">
      <c r="A51" s="269" t="s">
        <v>117</v>
      </c>
      <c r="B51" s="270">
        <v>262241</v>
      </c>
      <c r="C51" s="270">
        <v>124806</v>
      </c>
      <c r="D51" s="270">
        <v>137435</v>
      </c>
      <c r="E51" s="270">
        <v>78353</v>
      </c>
      <c r="F51" s="270">
        <v>39203</v>
      </c>
      <c r="G51" s="270">
        <v>39150</v>
      </c>
      <c r="H51" s="270">
        <v>183888</v>
      </c>
      <c r="I51" s="270">
        <v>85603</v>
      </c>
      <c r="J51" s="270">
        <v>98285</v>
      </c>
      <c r="K51" s="270">
        <v>267503</v>
      </c>
      <c r="L51" s="270">
        <v>127761</v>
      </c>
      <c r="M51" s="270">
        <v>139742</v>
      </c>
      <c r="N51" s="270">
        <v>81138</v>
      </c>
      <c r="U51" s="270">
        <v>87271</v>
      </c>
      <c r="V51" s="270">
        <v>99094</v>
      </c>
      <c r="W51" s="270">
        <v>273107</v>
      </c>
      <c r="X51" s="270">
        <v>130425</v>
      </c>
      <c r="Y51" s="270">
        <v>142682</v>
      </c>
      <c r="Z51" s="270">
        <v>84329</v>
      </c>
      <c r="AA51" s="270">
        <v>41818</v>
      </c>
      <c r="AB51" s="270">
        <v>42511</v>
      </c>
      <c r="AC51" s="270">
        <v>188778</v>
      </c>
      <c r="AD51" s="270">
        <v>88607</v>
      </c>
      <c r="AE51" s="270">
        <v>100171</v>
      </c>
      <c r="AF51" s="270">
        <v>279372</v>
      </c>
      <c r="AG51" s="270">
        <v>133006</v>
      </c>
      <c r="AH51" s="270">
        <v>146366</v>
      </c>
      <c r="AI51" s="270">
        <v>87887</v>
      </c>
      <c r="AJ51" s="270">
        <v>43186</v>
      </c>
      <c r="AK51" s="270">
        <v>44701</v>
      </c>
      <c r="AL51" s="270">
        <v>191485</v>
      </c>
      <c r="AM51" s="270">
        <v>89820</v>
      </c>
      <c r="AN51" s="270">
        <v>101665</v>
      </c>
      <c r="AO51" s="270">
        <v>286710</v>
      </c>
      <c r="AP51" s="270">
        <v>135776</v>
      </c>
      <c r="AQ51" s="270">
        <v>150934</v>
      </c>
      <c r="AR51" s="270">
        <v>91739</v>
      </c>
      <c r="AS51" s="270">
        <v>44575</v>
      </c>
      <c r="AT51" s="270">
        <v>47164</v>
      </c>
      <c r="AU51" s="270">
        <v>194971</v>
      </c>
      <c r="AV51" s="270">
        <v>91201</v>
      </c>
      <c r="AW51" s="270">
        <v>103770</v>
      </c>
      <c r="AX51" s="270">
        <v>295428</v>
      </c>
      <c r="AY51" s="270">
        <v>138949</v>
      </c>
      <c r="AZ51" s="270">
        <v>156479</v>
      </c>
      <c r="BA51" s="270">
        <v>95844</v>
      </c>
      <c r="BB51" s="270">
        <v>45982</v>
      </c>
      <c r="BC51" s="270">
        <v>49862</v>
      </c>
      <c r="BD51" s="270">
        <v>199584</v>
      </c>
      <c r="BE51" s="270">
        <v>92967</v>
      </c>
      <c r="BF51" s="270">
        <v>106617</v>
      </c>
      <c r="BG51" s="270">
        <v>305119</v>
      </c>
      <c r="BH51" s="270">
        <v>142325</v>
      </c>
      <c r="BI51" s="270">
        <v>162794</v>
      </c>
      <c r="BJ51" s="270">
        <v>100257</v>
      </c>
      <c r="BK51" s="270">
        <v>47492</v>
      </c>
      <c r="BL51" s="270">
        <v>52765</v>
      </c>
      <c r="BM51" s="270">
        <v>204862</v>
      </c>
      <c r="BN51" s="270">
        <v>94833</v>
      </c>
      <c r="BO51" s="270">
        <v>110029</v>
      </c>
      <c r="BP51" s="271">
        <v>315214</v>
      </c>
      <c r="BQ51" s="271">
        <v>145624</v>
      </c>
      <c r="BR51" s="271">
        <v>169590</v>
      </c>
      <c r="BS51" s="271">
        <v>105070</v>
      </c>
      <c r="BT51" s="271">
        <v>49211</v>
      </c>
      <c r="BU51" s="271">
        <v>55859</v>
      </c>
      <c r="BV51" s="271">
        <v>210144</v>
      </c>
      <c r="BW51" s="271">
        <v>96413</v>
      </c>
      <c r="BX51" s="271">
        <v>113731</v>
      </c>
      <c r="BY51" s="272">
        <v>325582</v>
      </c>
      <c r="BZ51" s="273">
        <v>148871</v>
      </c>
      <c r="CA51" s="273">
        <v>176711</v>
      </c>
      <c r="CB51" s="272">
        <v>110295</v>
      </c>
      <c r="CC51" s="273">
        <v>51165</v>
      </c>
      <c r="CD51" s="273">
        <v>59130</v>
      </c>
      <c r="CE51" s="272">
        <v>215287</v>
      </c>
      <c r="CF51" s="273">
        <v>97706</v>
      </c>
      <c r="CG51" s="273">
        <v>117581</v>
      </c>
      <c r="CH51" s="270">
        <v>336020</v>
      </c>
      <c r="CI51" s="270">
        <v>152060</v>
      </c>
      <c r="CJ51" s="270">
        <v>183960</v>
      </c>
      <c r="CK51" s="273">
        <v>115972</v>
      </c>
      <c r="CL51" s="270">
        <v>53398</v>
      </c>
      <c r="CM51" s="270">
        <v>62574</v>
      </c>
      <c r="CN51" s="273">
        <v>220048</v>
      </c>
      <c r="CO51" s="270">
        <v>98662</v>
      </c>
      <c r="CP51" s="270">
        <v>121386</v>
      </c>
      <c r="CQ51" s="286">
        <v>346404</v>
      </c>
      <c r="CR51" s="279">
        <v>155203</v>
      </c>
      <c r="CS51" s="279">
        <v>191201</v>
      </c>
      <c r="CT51" s="286">
        <v>122126</v>
      </c>
      <c r="CU51" s="279">
        <v>55945</v>
      </c>
      <c r="CV51" s="279">
        <v>66181</v>
      </c>
      <c r="CW51" s="286">
        <v>224278</v>
      </c>
      <c r="CX51" s="270">
        <v>99258</v>
      </c>
      <c r="CY51" s="270">
        <v>125020</v>
      </c>
      <c r="CZ51" s="342">
        <v>355776</v>
      </c>
      <c r="DA51" s="343">
        <v>158292</v>
      </c>
      <c r="DB51" s="343">
        <v>197484</v>
      </c>
      <c r="DC51" s="344">
        <v>128605</v>
      </c>
      <c r="DD51" s="343">
        <v>58815</v>
      </c>
      <c r="DE51" s="343">
        <v>69790</v>
      </c>
      <c r="DF51" s="344">
        <v>227171</v>
      </c>
      <c r="DG51" s="343">
        <v>99477</v>
      </c>
      <c r="DH51" s="345">
        <v>127694</v>
      </c>
      <c r="DI51" s="320">
        <v>363544</v>
      </c>
      <c r="DJ51" s="325">
        <v>161386</v>
      </c>
      <c r="DK51" s="325">
        <v>202158</v>
      </c>
      <c r="DL51" s="320">
        <v>135276</v>
      </c>
      <c r="DM51" s="325">
        <v>62015</v>
      </c>
      <c r="DN51" s="325">
        <v>73261</v>
      </c>
      <c r="DO51" s="320">
        <v>228268</v>
      </c>
      <c r="DP51" s="325">
        <v>99371</v>
      </c>
      <c r="DQ51" s="325">
        <v>128897</v>
      </c>
      <c r="DR51" s="270">
        <v>370319</v>
      </c>
      <c r="DS51" s="270">
        <v>164626</v>
      </c>
      <c r="DT51" s="270">
        <v>205693</v>
      </c>
      <c r="DU51" s="270">
        <v>142256</v>
      </c>
      <c r="DV51" s="270">
        <v>65569</v>
      </c>
      <c r="DW51" s="270">
        <v>76687</v>
      </c>
      <c r="DX51" s="270">
        <v>228063</v>
      </c>
      <c r="DY51" s="270">
        <v>99057</v>
      </c>
      <c r="DZ51" s="270">
        <v>129006</v>
      </c>
    </row>
    <row r="52" spans="1:130" s="270" customFormat="1" x14ac:dyDescent="0.25">
      <c r="A52" s="269" t="s">
        <v>118</v>
      </c>
      <c r="B52" s="270">
        <v>220860</v>
      </c>
      <c r="C52" s="270">
        <v>106927</v>
      </c>
      <c r="D52" s="270">
        <v>113933</v>
      </c>
      <c r="E52" s="270">
        <v>63463</v>
      </c>
      <c r="F52" s="270">
        <v>32443</v>
      </c>
      <c r="G52" s="270">
        <v>31020</v>
      </c>
      <c r="H52" s="270">
        <v>157397</v>
      </c>
      <c r="I52" s="270">
        <v>74484</v>
      </c>
      <c r="J52" s="270">
        <v>82913</v>
      </c>
      <c r="K52" s="270">
        <v>228917</v>
      </c>
      <c r="L52" s="270">
        <v>110690</v>
      </c>
      <c r="M52" s="270">
        <v>118227</v>
      </c>
      <c r="N52" s="270">
        <v>66519</v>
      </c>
      <c r="U52" s="270">
        <v>76858</v>
      </c>
      <c r="V52" s="270">
        <v>85540</v>
      </c>
      <c r="W52" s="270">
        <v>236194</v>
      </c>
      <c r="X52" s="270">
        <v>114475</v>
      </c>
      <c r="Y52" s="270">
        <v>121719</v>
      </c>
      <c r="Z52" s="270">
        <v>69302</v>
      </c>
      <c r="AA52" s="270">
        <v>35175</v>
      </c>
      <c r="AB52" s="270">
        <v>34127</v>
      </c>
      <c r="AC52" s="270">
        <v>166892</v>
      </c>
      <c r="AD52" s="270">
        <v>79300</v>
      </c>
      <c r="AE52" s="270">
        <v>87592</v>
      </c>
      <c r="AF52" s="270">
        <v>242664</v>
      </c>
      <c r="AG52" s="270">
        <v>118138</v>
      </c>
      <c r="AH52" s="270">
        <v>124526</v>
      </c>
      <c r="AI52" s="270">
        <v>71935</v>
      </c>
      <c r="AJ52" s="270">
        <v>36495</v>
      </c>
      <c r="AK52" s="270">
        <v>35440</v>
      </c>
      <c r="AL52" s="270">
        <v>170729</v>
      </c>
      <c r="AM52" s="270">
        <v>81643</v>
      </c>
      <c r="AN52" s="270">
        <v>89086</v>
      </c>
      <c r="AO52" s="270">
        <v>248329</v>
      </c>
      <c r="AP52" s="270">
        <v>121472</v>
      </c>
      <c r="AQ52" s="270">
        <v>126857</v>
      </c>
      <c r="AR52" s="270">
        <v>74587</v>
      </c>
      <c r="AS52" s="270">
        <v>37813</v>
      </c>
      <c r="AT52" s="270">
        <v>36774</v>
      </c>
      <c r="AU52" s="270">
        <v>173742</v>
      </c>
      <c r="AV52" s="270">
        <v>83659</v>
      </c>
      <c r="AW52" s="270">
        <v>90083</v>
      </c>
      <c r="AX52" s="270">
        <v>253228</v>
      </c>
      <c r="AY52" s="270">
        <v>124358</v>
      </c>
      <c r="AZ52" s="270">
        <v>128870</v>
      </c>
      <c r="BA52" s="270">
        <v>77387</v>
      </c>
      <c r="BB52" s="270">
        <v>39152</v>
      </c>
      <c r="BC52" s="270">
        <v>38235</v>
      </c>
      <c r="BD52" s="270">
        <v>175841</v>
      </c>
      <c r="BE52" s="270">
        <v>85206</v>
      </c>
      <c r="BF52" s="270">
        <v>90635</v>
      </c>
      <c r="BG52" s="270">
        <v>257850</v>
      </c>
      <c r="BH52" s="270">
        <v>126798</v>
      </c>
      <c r="BI52" s="270">
        <v>131052</v>
      </c>
      <c r="BJ52" s="270">
        <v>80487</v>
      </c>
      <c r="BK52" s="270">
        <v>40523</v>
      </c>
      <c r="BL52" s="270">
        <v>39964</v>
      </c>
      <c r="BM52" s="270">
        <v>177363</v>
      </c>
      <c r="BN52" s="270">
        <v>86275</v>
      </c>
      <c r="BO52" s="270">
        <v>91088</v>
      </c>
      <c r="BP52" s="271">
        <v>262798</v>
      </c>
      <c r="BQ52" s="271">
        <v>128953</v>
      </c>
      <c r="BR52" s="271">
        <v>133845</v>
      </c>
      <c r="BS52" s="271">
        <v>83983</v>
      </c>
      <c r="BT52" s="271">
        <v>41934</v>
      </c>
      <c r="BU52" s="271">
        <v>42049</v>
      </c>
      <c r="BV52" s="271">
        <v>178815</v>
      </c>
      <c r="BW52" s="271">
        <v>87019</v>
      </c>
      <c r="BX52" s="271">
        <v>91796</v>
      </c>
      <c r="BY52" s="272">
        <v>268361</v>
      </c>
      <c r="BZ52" s="273">
        <v>131019</v>
      </c>
      <c r="CA52" s="273">
        <v>137342</v>
      </c>
      <c r="CB52" s="272">
        <v>87829</v>
      </c>
      <c r="CC52" s="273">
        <v>43382</v>
      </c>
      <c r="CD52" s="273">
        <v>44447</v>
      </c>
      <c r="CE52" s="272">
        <v>180532</v>
      </c>
      <c r="CF52" s="273">
        <v>87637</v>
      </c>
      <c r="CG52" s="273">
        <v>92895</v>
      </c>
      <c r="CH52" s="270">
        <v>274945</v>
      </c>
      <c r="CI52" s="270">
        <v>133258</v>
      </c>
      <c r="CJ52" s="270">
        <v>141687</v>
      </c>
      <c r="CK52" s="273">
        <v>91960</v>
      </c>
      <c r="CL52" s="270">
        <v>44850</v>
      </c>
      <c r="CM52" s="270">
        <v>47110</v>
      </c>
      <c r="CN52" s="273">
        <v>182985</v>
      </c>
      <c r="CO52" s="270">
        <v>88408</v>
      </c>
      <c r="CP52" s="270">
        <v>94577</v>
      </c>
      <c r="CQ52" s="286">
        <v>282834</v>
      </c>
      <c r="CR52" s="279">
        <v>135879</v>
      </c>
      <c r="CS52" s="279">
        <v>146955</v>
      </c>
      <c r="CT52" s="286">
        <v>96339</v>
      </c>
      <c r="CU52" s="279">
        <v>46335</v>
      </c>
      <c r="CV52" s="279">
        <v>50004</v>
      </c>
      <c r="CW52" s="286">
        <v>186495</v>
      </c>
      <c r="CX52" s="270">
        <v>89544</v>
      </c>
      <c r="CY52" s="270">
        <v>96951</v>
      </c>
      <c r="CZ52" s="342">
        <v>291701</v>
      </c>
      <c r="DA52" s="343">
        <v>138716</v>
      </c>
      <c r="DB52" s="343">
        <v>152985</v>
      </c>
      <c r="DC52" s="344">
        <v>101021</v>
      </c>
      <c r="DD52" s="343">
        <v>47925</v>
      </c>
      <c r="DE52" s="343">
        <v>53096</v>
      </c>
      <c r="DF52" s="344">
        <v>190680</v>
      </c>
      <c r="DG52" s="343">
        <v>90791</v>
      </c>
      <c r="DH52" s="345">
        <v>99889</v>
      </c>
      <c r="DI52" s="320">
        <v>301096</v>
      </c>
      <c r="DJ52" s="325">
        <v>141549</v>
      </c>
      <c r="DK52" s="325">
        <v>159547</v>
      </c>
      <c r="DL52" s="320">
        <v>106123</v>
      </c>
      <c r="DM52" s="325">
        <v>49732</v>
      </c>
      <c r="DN52" s="325">
        <v>56391</v>
      </c>
      <c r="DO52" s="320">
        <v>194973</v>
      </c>
      <c r="DP52" s="325">
        <v>91817</v>
      </c>
      <c r="DQ52" s="325">
        <v>103156</v>
      </c>
      <c r="DR52" s="270">
        <v>310886</v>
      </c>
      <c r="DS52" s="270">
        <v>144394</v>
      </c>
      <c r="DT52" s="270">
        <v>166492</v>
      </c>
      <c r="DU52" s="270">
        <v>111652</v>
      </c>
      <c r="DV52" s="270">
        <v>51781</v>
      </c>
      <c r="DW52" s="270">
        <v>59871</v>
      </c>
      <c r="DX52" s="270">
        <v>199234</v>
      </c>
      <c r="DY52" s="270">
        <v>92613</v>
      </c>
      <c r="DZ52" s="270">
        <v>106621</v>
      </c>
    </row>
    <row r="53" spans="1:130" s="270" customFormat="1" x14ac:dyDescent="0.25">
      <c r="A53" s="269" t="s">
        <v>119</v>
      </c>
      <c r="B53" s="270">
        <v>171878</v>
      </c>
      <c r="C53" s="270">
        <v>90842</v>
      </c>
      <c r="D53" s="270">
        <v>81036</v>
      </c>
      <c r="E53" s="270">
        <v>45608</v>
      </c>
      <c r="F53" s="270">
        <v>25662</v>
      </c>
      <c r="G53" s="270">
        <v>19946</v>
      </c>
      <c r="H53" s="270">
        <v>126270</v>
      </c>
      <c r="I53" s="270">
        <v>65180</v>
      </c>
      <c r="J53" s="270">
        <v>61090</v>
      </c>
      <c r="K53" s="270">
        <v>180009</v>
      </c>
      <c r="L53" s="270">
        <v>94140</v>
      </c>
      <c r="M53" s="270">
        <v>85869</v>
      </c>
      <c r="N53" s="270">
        <v>48599</v>
      </c>
      <c r="U53" s="270">
        <v>67160</v>
      </c>
      <c r="V53" s="270">
        <v>64250</v>
      </c>
      <c r="W53" s="270">
        <v>188562</v>
      </c>
      <c r="X53" s="270">
        <v>97205</v>
      </c>
      <c r="Y53" s="270">
        <v>91357</v>
      </c>
      <c r="Z53" s="270">
        <v>52028</v>
      </c>
      <c r="AA53" s="270">
        <v>28379</v>
      </c>
      <c r="AB53" s="270">
        <v>23649</v>
      </c>
      <c r="AC53" s="270">
        <v>136534</v>
      </c>
      <c r="AD53" s="270">
        <v>68826</v>
      </c>
      <c r="AE53" s="270">
        <v>67708</v>
      </c>
      <c r="AF53" s="270">
        <v>197249</v>
      </c>
      <c r="AG53" s="270">
        <v>100146</v>
      </c>
      <c r="AH53" s="270">
        <v>97103</v>
      </c>
      <c r="AI53" s="270">
        <v>55704</v>
      </c>
      <c r="AJ53" s="270">
        <v>29831</v>
      </c>
      <c r="AK53" s="270">
        <v>25873</v>
      </c>
      <c r="AL53" s="270">
        <v>141545</v>
      </c>
      <c r="AM53" s="270">
        <v>70315</v>
      </c>
      <c r="AN53" s="270">
        <v>71230</v>
      </c>
      <c r="AO53" s="270">
        <v>205703</v>
      </c>
      <c r="AP53" s="270">
        <v>103119</v>
      </c>
      <c r="AQ53" s="270">
        <v>102584</v>
      </c>
      <c r="AR53" s="270">
        <v>59384</v>
      </c>
      <c r="AS53" s="270">
        <v>31307</v>
      </c>
      <c r="AT53" s="270">
        <v>28077</v>
      </c>
      <c r="AU53" s="270">
        <v>146319</v>
      </c>
      <c r="AV53" s="270">
        <v>71812</v>
      </c>
      <c r="AW53" s="270">
        <v>74507</v>
      </c>
      <c r="AX53" s="270">
        <v>213660</v>
      </c>
      <c r="AY53" s="270">
        <v>106220</v>
      </c>
      <c r="AZ53" s="270">
        <v>107440</v>
      </c>
      <c r="BA53" s="270">
        <v>62894</v>
      </c>
      <c r="BB53" s="270">
        <v>32784</v>
      </c>
      <c r="BC53" s="270">
        <v>30110</v>
      </c>
      <c r="BD53" s="270">
        <v>150766</v>
      </c>
      <c r="BE53" s="270">
        <v>73436</v>
      </c>
      <c r="BF53" s="270">
        <v>77330</v>
      </c>
      <c r="BG53" s="270">
        <v>220926</v>
      </c>
      <c r="BH53" s="270">
        <v>109443</v>
      </c>
      <c r="BI53" s="270">
        <v>111483</v>
      </c>
      <c r="BJ53" s="270">
        <v>66130</v>
      </c>
      <c r="BK53" s="270">
        <v>34233</v>
      </c>
      <c r="BL53" s="270">
        <v>31897</v>
      </c>
      <c r="BM53" s="270">
        <v>154796</v>
      </c>
      <c r="BN53" s="270">
        <v>75210</v>
      </c>
      <c r="BO53" s="270">
        <v>79586</v>
      </c>
      <c r="BP53" s="271">
        <v>227408</v>
      </c>
      <c r="BQ53" s="271">
        <v>112668</v>
      </c>
      <c r="BR53" s="271">
        <v>114740</v>
      </c>
      <c r="BS53" s="271">
        <v>69097</v>
      </c>
      <c r="BT53" s="271">
        <v>35631</v>
      </c>
      <c r="BU53" s="271">
        <v>33466</v>
      </c>
      <c r="BV53" s="271">
        <v>158311</v>
      </c>
      <c r="BW53" s="271">
        <v>77037</v>
      </c>
      <c r="BX53" s="271">
        <v>81274</v>
      </c>
      <c r="BY53" s="272">
        <v>233113</v>
      </c>
      <c r="BZ53" s="273">
        <v>115773</v>
      </c>
      <c r="CA53" s="273">
        <v>117340</v>
      </c>
      <c r="CB53" s="272">
        <v>71934</v>
      </c>
      <c r="CC53" s="273">
        <v>37015</v>
      </c>
      <c r="CD53" s="273">
        <v>34919</v>
      </c>
      <c r="CE53" s="272">
        <v>161179</v>
      </c>
      <c r="CF53" s="273">
        <v>78758</v>
      </c>
      <c r="CG53" s="273">
        <v>82421</v>
      </c>
      <c r="CH53" s="270">
        <v>238016</v>
      </c>
      <c r="CI53" s="270">
        <v>118548</v>
      </c>
      <c r="CJ53" s="270">
        <v>119468</v>
      </c>
      <c r="CK53" s="273">
        <v>74788</v>
      </c>
      <c r="CL53" s="270">
        <v>38395</v>
      </c>
      <c r="CM53" s="270">
        <v>36393</v>
      </c>
      <c r="CN53" s="273">
        <v>163228</v>
      </c>
      <c r="CO53" s="270">
        <v>80153</v>
      </c>
      <c r="CP53" s="270">
        <v>83075</v>
      </c>
      <c r="CQ53" s="286">
        <v>242160</v>
      </c>
      <c r="CR53" s="279">
        <v>120876</v>
      </c>
      <c r="CS53" s="279">
        <v>121284</v>
      </c>
      <c r="CT53" s="286">
        <v>77781</v>
      </c>
      <c r="CU53" s="279">
        <v>39793</v>
      </c>
      <c r="CV53" s="279">
        <v>37988</v>
      </c>
      <c r="CW53" s="286">
        <v>164379</v>
      </c>
      <c r="CX53" s="270">
        <v>81083</v>
      </c>
      <c r="CY53" s="270">
        <v>83296</v>
      </c>
      <c r="CZ53" s="342">
        <v>246102</v>
      </c>
      <c r="DA53" s="343">
        <v>122814</v>
      </c>
      <c r="DB53" s="343">
        <v>123288</v>
      </c>
      <c r="DC53" s="344">
        <v>81076</v>
      </c>
      <c r="DD53" s="343">
        <v>41230</v>
      </c>
      <c r="DE53" s="343">
        <v>39846</v>
      </c>
      <c r="DF53" s="344">
        <v>165026</v>
      </c>
      <c r="DG53" s="343">
        <v>81584</v>
      </c>
      <c r="DH53" s="345">
        <v>83442</v>
      </c>
      <c r="DI53" s="320">
        <v>250486</v>
      </c>
      <c r="DJ53" s="325">
        <v>124548</v>
      </c>
      <c r="DK53" s="325">
        <v>125938</v>
      </c>
      <c r="DL53" s="320">
        <v>84778</v>
      </c>
      <c r="DM53" s="325">
        <v>42720</v>
      </c>
      <c r="DN53" s="325">
        <v>42058</v>
      </c>
      <c r="DO53" s="320">
        <v>165708</v>
      </c>
      <c r="DP53" s="325">
        <v>81828</v>
      </c>
      <c r="DQ53" s="325">
        <v>83880</v>
      </c>
      <c r="DR53" s="270">
        <v>255583</v>
      </c>
      <c r="DS53" s="270">
        <v>126261</v>
      </c>
      <c r="DT53" s="270">
        <v>129322</v>
      </c>
      <c r="DU53" s="270">
        <v>88836</v>
      </c>
      <c r="DV53" s="270">
        <v>44256</v>
      </c>
      <c r="DW53" s="270">
        <v>44580</v>
      </c>
      <c r="DX53" s="270">
        <v>166747</v>
      </c>
      <c r="DY53" s="270">
        <v>82005</v>
      </c>
      <c r="DZ53" s="270">
        <v>84742</v>
      </c>
    </row>
    <row r="54" spans="1:130" s="270" customFormat="1" x14ac:dyDescent="0.25">
      <c r="A54" s="269" t="s">
        <v>120</v>
      </c>
      <c r="B54" s="270">
        <v>133664</v>
      </c>
      <c r="C54" s="270">
        <v>71489</v>
      </c>
      <c r="D54" s="270">
        <v>62175</v>
      </c>
      <c r="E54" s="270">
        <v>34845</v>
      </c>
      <c r="F54" s="270">
        <v>19972</v>
      </c>
      <c r="G54" s="270">
        <v>14873</v>
      </c>
      <c r="H54" s="270">
        <v>98819</v>
      </c>
      <c r="I54" s="270">
        <v>51517</v>
      </c>
      <c r="J54" s="270">
        <v>47302</v>
      </c>
      <c r="K54" s="270">
        <v>138279</v>
      </c>
      <c r="L54" s="270">
        <v>75005</v>
      </c>
      <c r="M54" s="270">
        <v>63274</v>
      </c>
      <c r="N54" s="270">
        <v>36282</v>
      </c>
      <c r="U54" s="270">
        <v>54004</v>
      </c>
      <c r="V54" s="270">
        <v>47993</v>
      </c>
      <c r="W54" s="270">
        <v>143498</v>
      </c>
      <c r="X54" s="270">
        <v>78564</v>
      </c>
      <c r="Y54" s="270">
        <v>64934</v>
      </c>
      <c r="Z54" s="270">
        <v>37829</v>
      </c>
      <c r="AA54" s="270">
        <v>22029</v>
      </c>
      <c r="AB54" s="270">
        <v>15800</v>
      </c>
      <c r="AC54" s="270">
        <v>105669</v>
      </c>
      <c r="AD54" s="270">
        <v>56535</v>
      </c>
      <c r="AE54" s="270">
        <v>49134</v>
      </c>
      <c r="AF54" s="270">
        <v>149328</v>
      </c>
      <c r="AG54" s="270">
        <v>82077</v>
      </c>
      <c r="AH54" s="270">
        <v>67251</v>
      </c>
      <c r="AI54" s="270">
        <v>39601</v>
      </c>
      <c r="AJ54" s="270">
        <v>23088</v>
      </c>
      <c r="AK54" s="270">
        <v>16513</v>
      </c>
      <c r="AL54" s="270">
        <v>109727</v>
      </c>
      <c r="AM54" s="270">
        <v>58989</v>
      </c>
      <c r="AN54" s="270">
        <v>50738</v>
      </c>
      <c r="AO54" s="270">
        <v>155756</v>
      </c>
      <c r="AP54" s="270">
        <v>85431</v>
      </c>
      <c r="AQ54" s="270">
        <v>70325</v>
      </c>
      <c r="AR54" s="270">
        <v>41734</v>
      </c>
      <c r="AS54" s="270">
        <v>24222</v>
      </c>
      <c r="AT54" s="270">
        <v>17512</v>
      </c>
      <c r="AU54" s="270">
        <v>114022</v>
      </c>
      <c r="AV54" s="270">
        <v>61209</v>
      </c>
      <c r="AW54" s="270">
        <v>52813</v>
      </c>
      <c r="AX54" s="270">
        <v>162746</v>
      </c>
      <c r="AY54" s="270">
        <v>88558</v>
      </c>
      <c r="AZ54" s="270">
        <v>74188</v>
      </c>
      <c r="BA54" s="270">
        <v>44313</v>
      </c>
      <c r="BB54" s="270">
        <v>25456</v>
      </c>
      <c r="BC54" s="270">
        <v>18857</v>
      </c>
      <c r="BD54" s="270">
        <v>118433</v>
      </c>
      <c r="BE54" s="270">
        <v>63102</v>
      </c>
      <c r="BF54" s="270">
        <v>55331</v>
      </c>
      <c r="BG54" s="270">
        <v>170261</v>
      </c>
      <c r="BH54" s="270">
        <v>91418</v>
      </c>
      <c r="BI54" s="270">
        <v>78843</v>
      </c>
      <c r="BJ54" s="270">
        <v>47382</v>
      </c>
      <c r="BK54" s="270">
        <v>26790</v>
      </c>
      <c r="BL54" s="270">
        <v>20592</v>
      </c>
      <c r="BM54" s="270">
        <v>122879</v>
      </c>
      <c r="BN54" s="270">
        <v>64628</v>
      </c>
      <c r="BO54" s="270">
        <v>58251</v>
      </c>
      <c r="BP54" s="271">
        <v>178155</v>
      </c>
      <c r="BQ54" s="271">
        <v>94046</v>
      </c>
      <c r="BR54" s="271">
        <v>84109</v>
      </c>
      <c r="BS54" s="271">
        <v>50870</v>
      </c>
      <c r="BT54" s="271">
        <v>28203</v>
      </c>
      <c r="BU54" s="271">
        <v>22667</v>
      </c>
      <c r="BV54" s="271">
        <v>127285</v>
      </c>
      <c r="BW54" s="271">
        <v>65843</v>
      </c>
      <c r="BX54" s="271">
        <v>61442</v>
      </c>
      <c r="BY54" s="272">
        <v>186146</v>
      </c>
      <c r="BZ54" s="273">
        <v>96543</v>
      </c>
      <c r="CA54" s="273">
        <v>89603</v>
      </c>
      <c r="CB54" s="272">
        <v>54591</v>
      </c>
      <c r="CC54" s="273">
        <v>29662</v>
      </c>
      <c r="CD54" s="273">
        <v>24929</v>
      </c>
      <c r="CE54" s="272">
        <v>131555</v>
      </c>
      <c r="CF54" s="273">
        <v>66881</v>
      </c>
      <c r="CG54" s="273">
        <v>64674</v>
      </c>
      <c r="CH54" s="270">
        <v>193890</v>
      </c>
      <c r="CI54" s="270">
        <v>99065</v>
      </c>
      <c r="CJ54" s="270">
        <v>94825</v>
      </c>
      <c r="CK54" s="273">
        <v>58316</v>
      </c>
      <c r="CL54" s="270">
        <v>31145</v>
      </c>
      <c r="CM54" s="270">
        <v>27171</v>
      </c>
      <c r="CN54" s="273">
        <v>135574</v>
      </c>
      <c r="CO54" s="270">
        <v>67920</v>
      </c>
      <c r="CP54" s="270">
        <v>67654</v>
      </c>
      <c r="CQ54" s="286">
        <v>201142</v>
      </c>
      <c r="CR54" s="279">
        <v>101699</v>
      </c>
      <c r="CS54" s="279">
        <v>99443</v>
      </c>
      <c r="CT54" s="286">
        <v>61887</v>
      </c>
      <c r="CU54" s="279">
        <v>32631</v>
      </c>
      <c r="CV54" s="279">
        <v>29256</v>
      </c>
      <c r="CW54" s="286">
        <v>139255</v>
      </c>
      <c r="CX54" s="270">
        <v>69068</v>
      </c>
      <c r="CY54" s="270">
        <v>70187</v>
      </c>
      <c r="CZ54" s="342">
        <v>207763</v>
      </c>
      <c r="DA54" s="343">
        <v>104463</v>
      </c>
      <c r="DB54" s="343">
        <v>103300</v>
      </c>
      <c r="DC54" s="344">
        <v>65206</v>
      </c>
      <c r="DD54" s="343">
        <v>34094</v>
      </c>
      <c r="DE54" s="343">
        <v>31112</v>
      </c>
      <c r="DF54" s="344">
        <v>142557</v>
      </c>
      <c r="DG54" s="343">
        <v>70369</v>
      </c>
      <c r="DH54" s="345">
        <v>72188</v>
      </c>
      <c r="DI54" s="320">
        <v>213730</v>
      </c>
      <c r="DJ54" s="325">
        <v>107278</v>
      </c>
      <c r="DK54" s="325">
        <v>106452</v>
      </c>
      <c r="DL54" s="320">
        <v>68282</v>
      </c>
      <c r="DM54" s="325">
        <v>35519</v>
      </c>
      <c r="DN54" s="325">
        <v>32763</v>
      </c>
      <c r="DO54" s="320">
        <v>145448</v>
      </c>
      <c r="DP54" s="325">
        <v>71759</v>
      </c>
      <c r="DQ54" s="325">
        <v>73689</v>
      </c>
      <c r="DR54" s="270">
        <v>219081</v>
      </c>
      <c r="DS54" s="270">
        <v>110046</v>
      </c>
      <c r="DT54" s="270">
        <v>109035</v>
      </c>
      <c r="DU54" s="270">
        <v>71261</v>
      </c>
      <c r="DV54" s="270">
        <v>36948</v>
      </c>
      <c r="DW54" s="270">
        <v>34313</v>
      </c>
      <c r="DX54" s="270">
        <v>147820</v>
      </c>
      <c r="DY54" s="270">
        <v>73098</v>
      </c>
      <c r="DZ54" s="270">
        <v>74722</v>
      </c>
    </row>
    <row r="55" spans="1:130" s="270" customFormat="1" x14ac:dyDescent="0.25">
      <c r="A55" s="269" t="s">
        <v>121</v>
      </c>
      <c r="B55" s="270">
        <v>107777</v>
      </c>
      <c r="C55" s="270">
        <v>53959</v>
      </c>
      <c r="D55" s="270">
        <v>53818</v>
      </c>
      <c r="E55" s="270">
        <v>26555</v>
      </c>
      <c r="F55" s="270">
        <v>14237</v>
      </c>
      <c r="G55" s="270">
        <v>12318</v>
      </c>
      <c r="H55" s="270">
        <v>81222</v>
      </c>
      <c r="I55" s="270">
        <v>39722</v>
      </c>
      <c r="J55" s="270">
        <v>41500</v>
      </c>
      <c r="K55" s="270">
        <v>111503</v>
      </c>
      <c r="L55" s="270">
        <v>56538</v>
      </c>
      <c r="M55" s="270">
        <v>54965</v>
      </c>
      <c r="N55" s="270">
        <v>27862</v>
      </c>
      <c r="U55" s="270">
        <v>41431</v>
      </c>
      <c r="V55" s="270">
        <v>42210</v>
      </c>
      <c r="W55" s="270">
        <v>114967</v>
      </c>
      <c r="X55" s="270">
        <v>59324</v>
      </c>
      <c r="Y55" s="270">
        <v>55643</v>
      </c>
      <c r="Z55" s="270">
        <v>29222</v>
      </c>
      <c r="AA55" s="270">
        <v>16090</v>
      </c>
      <c r="AB55" s="270">
        <v>13132</v>
      </c>
      <c r="AC55" s="270">
        <v>85745</v>
      </c>
      <c r="AD55" s="270">
        <v>43234</v>
      </c>
      <c r="AE55" s="270">
        <v>42511</v>
      </c>
      <c r="AF55" s="270">
        <v>118321</v>
      </c>
      <c r="AG55" s="270">
        <v>62256</v>
      </c>
      <c r="AH55" s="270">
        <v>56065</v>
      </c>
      <c r="AI55" s="270">
        <v>30619</v>
      </c>
      <c r="AJ55" s="270">
        <v>17139</v>
      </c>
      <c r="AK55" s="270">
        <v>13480</v>
      </c>
      <c r="AL55" s="270">
        <v>87702</v>
      </c>
      <c r="AM55" s="270">
        <v>45117</v>
      </c>
      <c r="AN55" s="270">
        <v>42585</v>
      </c>
      <c r="AO55" s="270">
        <v>121782</v>
      </c>
      <c r="AP55" s="270">
        <v>65281</v>
      </c>
      <c r="AQ55" s="270">
        <v>56501</v>
      </c>
      <c r="AR55" s="270">
        <v>32048</v>
      </c>
      <c r="AS55" s="270">
        <v>18206</v>
      </c>
      <c r="AT55" s="270">
        <v>13842</v>
      </c>
      <c r="AU55" s="270">
        <v>89734</v>
      </c>
      <c r="AV55" s="270">
        <v>47075</v>
      </c>
      <c r="AW55" s="270">
        <v>42659</v>
      </c>
      <c r="AX55" s="270">
        <v>125473</v>
      </c>
      <c r="AY55" s="270">
        <v>68331</v>
      </c>
      <c r="AZ55" s="270">
        <v>57142</v>
      </c>
      <c r="BA55" s="270">
        <v>33496</v>
      </c>
      <c r="BB55" s="270">
        <v>19250</v>
      </c>
      <c r="BC55" s="270">
        <v>14246</v>
      </c>
      <c r="BD55" s="270">
        <v>91977</v>
      </c>
      <c r="BE55" s="270">
        <v>49081</v>
      </c>
      <c r="BF55" s="270">
        <v>42896</v>
      </c>
      <c r="BG55" s="270">
        <v>129591</v>
      </c>
      <c r="BH55" s="270">
        <v>71414</v>
      </c>
      <c r="BI55" s="270">
        <v>58177</v>
      </c>
      <c r="BJ55" s="270">
        <v>34983</v>
      </c>
      <c r="BK55" s="270">
        <v>20268</v>
      </c>
      <c r="BL55" s="270">
        <v>14715</v>
      </c>
      <c r="BM55" s="270">
        <v>94608</v>
      </c>
      <c r="BN55" s="270">
        <v>51146</v>
      </c>
      <c r="BO55" s="270">
        <v>43462</v>
      </c>
      <c r="BP55" s="271">
        <v>134268</v>
      </c>
      <c r="BQ55" s="271">
        <v>74528</v>
      </c>
      <c r="BR55" s="271">
        <v>59740</v>
      </c>
      <c r="BS55" s="271">
        <v>36583</v>
      </c>
      <c r="BT55" s="271">
        <v>21290</v>
      </c>
      <c r="BU55" s="271">
        <v>15293</v>
      </c>
      <c r="BV55" s="271">
        <v>97685</v>
      </c>
      <c r="BW55" s="271">
        <v>53238</v>
      </c>
      <c r="BX55" s="271">
        <v>44447</v>
      </c>
      <c r="BY55" s="272">
        <v>139498</v>
      </c>
      <c r="BZ55" s="273">
        <v>77584</v>
      </c>
      <c r="CA55" s="273">
        <v>61914</v>
      </c>
      <c r="CB55" s="272">
        <v>38392</v>
      </c>
      <c r="CC55" s="273">
        <v>22342</v>
      </c>
      <c r="CD55" s="273">
        <v>16050</v>
      </c>
      <c r="CE55" s="272">
        <v>101106</v>
      </c>
      <c r="CF55" s="273">
        <v>55242</v>
      </c>
      <c r="CG55" s="273">
        <v>45864</v>
      </c>
      <c r="CH55" s="270">
        <v>145267</v>
      </c>
      <c r="CI55" s="270">
        <v>80465</v>
      </c>
      <c r="CJ55" s="270">
        <v>64802</v>
      </c>
      <c r="CK55" s="273">
        <v>40546</v>
      </c>
      <c r="CL55" s="270">
        <v>23464</v>
      </c>
      <c r="CM55" s="270">
        <v>17082</v>
      </c>
      <c r="CN55" s="273">
        <v>104721</v>
      </c>
      <c r="CO55" s="270">
        <v>57001</v>
      </c>
      <c r="CP55" s="270">
        <v>47720</v>
      </c>
      <c r="CQ55" s="286">
        <v>151543</v>
      </c>
      <c r="CR55" s="279">
        <v>83123</v>
      </c>
      <c r="CS55" s="279">
        <v>68420</v>
      </c>
      <c r="CT55" s="286">
        <v>43119</v>
      </c>
      <c r="CU55" s="279">
        <v>24680</v>
      </c>
      <c r="CV55" s="279">
        <v>18439</v>
      </c>
      <c r="CW55" s="286">
        <v>108424</v>
      </c>
      <c r="CX55" s="270">
        <v>58443</v>
      </c>
      <c r="CY55" s="270">
        <v>49981</v>
      </c>
      <c r="CZ55" s="342">
        <v>158344</v>
      </c>
      <c r="DA55" s="343">
        <v>85552</v>
      </c>
      <c r="DB55" s="343">
        <v>72792</v>
      </c>
      <c r="DC55" s="344">
        <v>46160</v>
      </c>
      <c r="DD55" s="343">
        <v>25992</v>
      </c>
      <c r="DE55" s="343">
        <v>20168</v>
      </c>
      <c r="DF55" s="344">
        <v>112184</v>
      </c>
      <c r="DG55" s="343">
        <v>59560</v>
      </c>
      <c r="DH55" s="345">
        <v>52624</v>
      </c>
      <c r="DI55" s="320">
        <v>165592</v>
      </c>
      <c r="DJ55" s="325">
        <v>87825</v>
      </c>
      <c r="DK55" s="325">
        <v>77767</v>
      </c>
      <c r="DL55" s="320">
        <v>49606</v>
      </c>
      <c r="DM55" s="325">
        <v>27380</v>
      </c>
      <c r="DN55" s="325">
        <v>22226</v>
      </c>
      <c r="DO55" s="320">
        <v>115986</v>
      </c>
      <c r="DP55" s="325">
        <v>60445</v>
      </c>
      <c r="DQ55" s="325">
        <v>55541</v>
      </c>
      <c r="DR55" s="270">
        <v>173026</v>
      </c>
      <c r="DS55" s="270">
        <v>90041</v>
      </c>
      <c r="DT55" s="270">
        <v>82985</v>
      </c>
      <c r="DU55" s="270">
        <v>53283</v>
      </c>
      <c r="DV55" s="270">
        <v>28817</v>
      </c>
      <c r="DW55" s="270">
        <v>24466</v>
      </c>
      <c r="DX55" s="270">
        <v>119743</v>
      </c>
      <c r="DY55" s="270">
        <v>61224</v>
      </c>
      <c r="DZ55" s="270">
        <v>58519</v>
      </c>
    </row>
    <row r="56" spans="1:130" s="270" customFormat="1" x14ac:dyDescent="0.25">
      <c r="A56" s="269" t="s">
        <v>122</v>
      </c>
      <c r="B56" s="270">
        <v>84577</v>
      </c>
      <c r="C56" s="270">
        <v>42105</v>
      </c>
      <c r="D56" s="270">
        <v>42472</v>
      </c>
      <c r="E56" s="270">
        <v>20161</v>
      </c>
      <c r="F56" s="270">
        <v>10631</v>
      </c>
      <c r="G56" s="270">
        <v>9530</v>
      </c>
      <c r="H56" s="270">
        <v>64416</v>
      </c>
      <c r="I56" s="270">
        <v>31474</v>
      </c>
      <c r="J56" s="270">
        <v>32942</v>
      </c>
      <c r="K56" s="270">
        <v>86562</v>
      </c>
      <c r="L56" s="270">
        <v>43017</v>
      </c>
      <c r="M56" s="270">
        <v>43545</v>
      </c>
      <c r="N56" s="270">
        <v>21008</v>
      </c>
      <c r="U56" s="270">
        <v>31956</v>
      </c>
      <c r="V56" s="270">
        <v>33598</v>
      </c>
      <c r="W56" s="270">
        <v>88986</v>
      </c>
      <c r="X56" s="270">
        <v>44161</v>
      </c>
      <c r="Y56" s="270">
        <v>44825</v>
      </c>
      <c r="Z56" s="270">
        <v>21934</v>
      </c>
      <c r="AA56" s="270">
        <v>11524</v>
      </c>
      <c r="AB56" s="270">
        <v>10410</v>
      </c>
      <c r="AC56" s="270">
        <v>67052</v>
      </c>
      <c r="AD56" s="270">
        <v>32637</v>
      </c>
      <c r="AE56" s="270">
        <v>34415</v>
      </c>
      <c r="AF56" s="270">
        <v>91796</v>
      </c>
      <c r="AG56" s="270">
        <v>45579</v>
      </c>
      <c r="AH56" s="270">
        <v>46217</v>
      </c>
      <c r="AI56" s="270">
        <v>22950</v>
      </c>
      <c r="AJ56" s="270">
        <v>12051</v>
      </c>
      <c r="AK56" s="270">
        <v>10899</v>
      </c>
      <c r="AL56" s="270">
        <v>68846</v>
      </c>
      <c r="AM56" s="270">
        <v>33528</v>
      </c>
      <c r="AN56" s="270">
        <v>35318</v>
      </c>
      <c r="AO56" s="270">
        <v>94921</v>
      </c>
      <c r="AP56" s="270">
        <v>47303</v>
      </c>
      <c r="AQ56" s="270">
        <v>47618</v>
      </c>
      <c r="AR56" s="270">
        <v>24064</v>
      </c>
      <c r="AS56" s="270">
        <v>12666</v>
      </c>
      <c r="AT56" s="270">
        <v>11398</v>
      </c>
      <c r="AU56" s="270">
        <v>70857</v>
      </c>
      <c r="AV56" s="270">
        <v>34637</v>
      </c>
      <c r="AW56" s="270">
        <v>36220</v>
      </c>
      <c r="AX56" s="270">
        <v>98334</v>
      </c>
      <c r="AY56" s="270">
        <v>49357</v>
      </c>
      <c r="AZ56" s="270">
        <v>48977</v>
      </c>
      <c r="BA56" s="270">
        <v>25294</v>
      </c>
      <c r="BB56" s="270">
        <v>13392</v>
      </c>
      <c r="BC56" s="270">
        <v>11902</v>
      </c>
      <c r="BD56" s="270">
        <v>73040</v>
      </c>
      <c r="BE56" s="270">
        <v>35965</v>
      </c>
      <c r="BF56" s="270">
        <v>37075</v>
      </c>
      <c r="BG56" s="270">
        <v>101712</v>
      </c>
      <c r="BH56" s="270">
        <v>51675</v>
      </c>
      <c r="BI56" s="270">
        <v>50037</v>
      </c>
      <c r="BJ56" s="270">
        <v>26607</v>
      </c>
      <c r="BK56" s="270">
        <v>14237</v>
      </c>
      <c r="BL56" s="270">
        <v>12370</v>
      </c>
      <c r="BM56" s="270">
        <v>75105</v>
      </c>
      <c r="BN56" s="270">
        <v>37438</v>
      </c>
      <c r="BO56" s="270">
        <v>37667</v>
      </c>
      <c r="BP56" s="271">
        <v>104832</v>
      </c>
      <c r="BQ56" s="271">
        <v>54178</v>
      </c>
      <c r="BR56" s="271">
        <v>50654</v>
      </c>
      <c r="BS56" s="271">
        <v>27965</v>
      </c>
      <c r="BT56" s="271">
        <v>15186</v>
      </c>
      <c r="BU56" s="271">
        <v>12779</v>
      </c>
      <c r="BV56" s="271">
        <v>76867</v>
      </c>
      <c r="BW56" s="271">
        <v>38992</v>
      </c>
      <c r="BX56" s="271">
        <v>37875</v>
      </c>
      <c r="BY56" s="272">
        <v>107839</v>
      </c>
      <c r="BZ56" s="273">
        <v>56798</v>
      </c>
      <c r="CA56" s="273">
        <v>51041</v>
      </c>
      <c r="CB56" s="272">
        <v>29360</v>
      </c>
      <c r="CC56" s="273">
        <v>16194</v>
      </c>
      <c r="CD56" s="273">
        <v>13166</v>
      </c>
      <c r="CE56" s="272">
        <v>78479</v>
      </c>
      <c r="CF56" s="273">
        <v>40604</v>
      </c>
      <c r="CG56" s="273">
        <v>37875</v>
      </c>
      <c r="CH56" s="270">
        <v>110938</v>
      </c>
      <c r="CI56" s="270">
        <v>59503</v>
      </c>
      <c r="CJ56" s="270">
        <v>51435</v>
      </c>
      <c r="CK56" s="273">
        <v>30784</v>
      </c>
      <c r="CL56" s="270">
        <v>17220</v>
      </c>
      <c r="CM56" s="270">
        <v>13564</v>
      </c>
      <c r="CN56" s="273">
        <v>80154</v>
      </c>
      <c r="CO56" s="270">
        <v>42283</v>
      </c>
      <c r="CP56" s="270">
        <v>37871</v>
      </c>
      <c r="CQ56" s="286">
        <v>114247</v>
      </c>
      <c r="CR56" s="279">
        <v>62221</v>
      </c>
      <c r="CS56" s="279">
        <v>52026</v>
      </c>
      <c r="CT56" s="286">
        <v>32230</v>
      </c>
      <c r="CU56" s="279">
        <v>18227</v>
      </c>
      <c r="CV56" s="279">
        <v>14003</v>
      </c>
      <c r="CW56" s="286">
        <v>82017</v>
      </c>
      <c r="CX56" s="270">
        <v>43994</v>
      </c>
      <c r="CY56" s="270">
        <v>38023</v>
      </c>
      <c r="CZ56" s="342">
        <v>117958</v>
      </c>
      <c r="DA56" s="343">
        <v>64966</v>
      </c>
      <c r="DB56" s="343">
        <v>52992</v>
      </c>
      <c r="DC56" s="344">
        <v>33718</v>
      </c>
      <c r="DD56" s="343">
        <v>19214</v>
      </c>
      <c r="DE56" s="343">
        <v>14504</v>
      </c>
      <c r="DF56" s="344">
        <v>84240</v>
      </c>
      <c r="DG56" s="343">
        <v>45752</v>
      </c>
      <c r="DH56" s="345">
        <v>38488</v>
      </c>
      <c r="DI56" s="320">
        <v>122227</v>
      </c>
      <c r="DJ56" s="325">
        <v>67758</v>
      </c>
      <c r="DK56" s="325">
        <v>54469</v>
      </c>
      <c r="DL56" s="320">
        <v>35324</v>
      </c>
      <c r="DM56" s="325">
        <v>20214</v>
      </c>
      <c r="DN56" s="325">
        <v>15110</v>
      </c>
      <c r="DO56" s="320">
        <v>86903</v>
      </c>
      <c r="DP56" s="325">
        <v>47544</v>
      </c>
      <c r="DQ56" s="325">
        <v>39359</v>
      </c>
      <c r="DR56" s="270">
        <v>127054</v>
      </c>
      <c r="DS56" s="270">
        <v>70517</v>
      </c>
      <c r="DT56" s="270">
        <v>56537</v>
      </c>
      <c r="DU56" s="270">
        <v>37133</v>
      </c>
      <c r="DV56" s="270">
        <v>21246</v>
      </c>
      <c r="DW56" s="270">
        <v>15887</v>
      </c>
      <c r="DX56" s="270">
        <v>89921</v>
      </c>
      <c r="DY56" s="270">
        <v>49271</v>
      </c>
      <c r="DZ56" s="270">
        <v>40650</v>
      </c>
    </row>
    <row r="57" spans="1:130" s="270" customFormat="1" x14ac:dyDescent="0.25">
      <c r="A57" s="269" t="s">
        <v>123</v>
      </c>
      <c r="B57" s="270">
        <v>63420</v>
      </c>
      <c r="C57" s="270">
        <v>33159</v>
      </c>
      <c r="D57" s="270">
        <v>30261</v>
      </c>
      <c r="E57" s="270">
        <v>14643</v>
      </c>
      <c r="F57" s="270">
        <v>7876</v>
      </c>
      <c r="G57" s="270">
        <v>6767</v>
      </c>
      <c r="H57" s="270">
        <v>48777</v>
      </c>
      <c r="I57" s="270">
        <v>25283</v>
      </c>
      <c r="J57" s="270">
        <v>23494</v>
      </c>
      <c r="K57" s="270">
        <v>65679</v>
      </c>
      <c r="L57" s="270">
        <v>34160</v>
      </c>
      <c r="M57" s="270">
        <v>31519</v>
      </c>
      <c r="N57" s="270">
        <v>15469</v>
      </c>
      <c r="U57" s="270">
        <v>25859</v>
      </c>
      <c r="V57" s="270">
        <v>24351</v>
      </c>
      <c r="W57" s="270">
        <v>67840</v>
      </c>
      <c r="X57" s="270">
        <v>35046</v>
      </c>
      <c r="Y57" s="270">
        <v>32794</v>
      </c>
      <c r="Z57" s="270">
        <v>16317</v>
      </c>
      <c r="AA57" s="270">
        <v>8726</v>
      </c>
      <c r="AB57" s="270">
        <v>7591</v>
      </c>
      <c r="AC57" s="270">
        <v>51523</v>
      </c>
      <c r="AD57" s="270">
        <v>26320</v>
      </c>
      <c r="AE57" s="270">
        <v>25203</v>
      </c>
      <c r="AF57" s="270">
        <v>69879</v>
      </c>
      <c r="AG57" s="270">
        <v>35843</v>
      </c>
      <c r="AH57" s="270">
        <v>34036</v>
      </c>
      <c r="AI57" s="270">
        <v>17175</v>
      </c>
      <c r="AJ57" s="270">
        <v>9146</v>
      </c>
      <c r="AK57" s="270">
        <v>8029</v>
      </c>
      <c r="AL57" s="270">
        <v>52704</v>
      </c>
      <c r="AM57" s="270">
        <v>26697</v>
      </c>
      <c r="AN57" s="270">
        <v>26007</v>
      </c>
      <c r="AO57" s="270">
        <v>71767</v>
      </c>
      <c r="AP57" s="270">
        <v>36588</v>
      </c>
      <c r="AQ57" s="270">
        <v>35179</v>
      </c>
      <c r="AR57" s="270">
        <v>18026</v>
      </c>
      <c r="AS57" s="270">
        <v>9559</v>
      </c>
      <c r="AT57" s="270">
        <v>8467</v>
      </c>
      <c r="AU57" s="270">
        <v>53741</v>
      </c>
      <c r="AV57" s="270">
        <v>27029</v>
      </c>
      <c r="AW57" s="270">
        <v>26712</v>
      </c>
      <c r="AX57" s="270">
        <v>73476</v>
      </c>
      <c r="AY57" s="270">
        <v>37310</v>
      </c>
      <c r="AZ57" s="270">
        <v>36166</v>
      </c>
      <c r="BA57" s="270">
        <v>18857</v>
      </c>
      <c r="BB57" s="270">
        <v>9966</v>
      </c>
      <c r="BC57" s="270">
        <v>8891</v>
      </c>
      <c r="BD57" s="270">
        <v>54619</v>
      </c>
      <c r="BE57" s="270">
        <v>27344</v>
      </c>
      <c r="BF57" s="270">
        <v>27275</v>
      </c>
      <c r="BG57" s="270">
        <v>75327</v>
      </c>
      <c r="BH57" s="270">
        <v>38139</v>
      </c>
      <c r="BI57" s="270">
        <v>37188</v>
      </c>
      <c r="BJ57" s="270">
        <v>19720</v>
      </c>
      <c r="BK57" s="270">
        <v>10384</v>
      </c>
      <c r="BL57" s="270">
        <v>9336</v>
      </c>
      <c r="BM57" s="270">
        <v>55607</v>
      </c>
      <c r="BN57" s="270">
        <v>27755</v>
      </c>
      <c r="BO57" s="270">
        <v>27852</v>
      </c>
      <c r="BP57" s="271">
        <v>77570</v>
      </c>
      <c r="BQ57" s="271">
        <v>39174</v>
      </c>
      <c r="BR57" s="271">
        <v>38396</v>
      </c>
      <c r="BS57" s="271">
        <v>20652</v>
      </c>
      <c r="BT57" s="271">
        <v>10831</v>
      </c>
      <c r="BU57" s="271">
        <v>9821</v>
      </c>
      <c r="BV57" s="271">
        <v>56918</v>
      </c>
      <c r="BW57" s="271">
        <v>28343</v>
      </c>
      <c r="BX57" s="271">
        <v>28575</v>
      </c>
      <c r="BY57" s="272">
        <v>80160</v>
      </c>
      <c r="BZ57" s="273">
        <v>40455</v>
      </c>
      <c r="CA57" s="273">
        <v>39705</v>
      </c>
      <c r="CB57" s="272">
        <v>21670</v>
      </c>
      <c r="CC57" s="273">
        <v>11337</v>
      </c>
      <c r="CD57" s="273">
        <v>10333</v>
      </c>
      <c r="CE57" s="272">
        <v>58490</v>
      </c>
      <c r="CF57" s="273">
        <v>29118</v>
      </c>
      <c r="CG57" s="273">
        <v>29372</v>
      </c>
      <c r="CH57" s="270">
        <v>83025</v>
      </c>
      <c r="CI57" s="270">
        <v>42007</v>
      </c>
      <c r="CJ57" s="270">
        <v>41018</v>
      </c>
      <c r="CK57" s="273">
        <v>22772</v>
      </c>
      <c r="CL57" s="270">
        <v>11919</v>
      </c>
      <c r="CM57" s="270">
        <v>10853</v>
      </c>
      <c r="CN57" s="273">
        <v>60253</v>
      </c>
      <c r="CO57" s="270">
        <v>30088</v>
      </c>
      <c r="CP57" s="270">
        <v>30165</v>
      </c>
      <c r="CQ57" s="286">
        <v>86136</v>
      </c>
      <c r="CR57" s="279">
        <v>43854</v>
      </c>
      <c r="CS57" s="279">
        <v>42282</v>
      </c>
      <c r="CT57" s="286">
        <v>23977</v>
      </c>
      <c r="CU57" s="279">
        <v>12602</v>
      </c>
      <c r="CV57" s="279">
        <v>11375</v>
      </c>
      <c r="CW57" s="286">
        <v>62159</v>
      </c>
      <c r="CX57" s="270">
        <v>31252</v>
      </c>
      <c r="CY57" s="270">
        <v>30907</v>
      </c>
      <c r="CZ57" s="342">
        <v>89232</v>
      </c>
      <c r="DA57" s="343">
        <v>45946</v>
      </c>
      <c r="DB57" s="343">
        <v>43286</v>
      </c>
      <c r="DC57" s="344">
        <v>25264</v>
      </c>
      <c r="DD57" s="343">
        <v>13395</v>
      </c>
      <c r="DE57" s="343">
        <v>11869</v>
      </c>
      <c r="DF57" s="344">
        <v>63968</v>
      </c>
      <c r="DG57" s="343">
        <v>32551</v>
      </c>
      <c r="DH57" s="345">
        <v>31417</v>
      </c>
      <c r="DI57" s="320">
        <v>92122</v>
      </c>
      <c r="DJ57" s="325">
        <v>48208</v>
      </c>
      <c r="DK57" s="325">
        <v>43914</v>
      </c>
      <c r="DL57" s="320">
        <v>26593</v>
      </c>
      <c r="DM57" s="325">
        <v>14281</v>
      </c>
      <c r="DN57" s="325">
        <v>12312</v>
      </c>
      <c r="DO57" s="320">
        <v>65529</v>
      </c>
      <c r="DP57" s="325">
        <v>33927</v>
      </c>
      <c r="DQ57" s="325">
        <v>31602</v>
      </c>
      <c r="DR57" s="270">
        <v>94957</v>
      </c>
      <c r="DS57" s="270">
        <v>50590</v>
      </c>
      <c r="DT57" s="270">
        <v>44367</v>
      </c>
      <c r="DU57" s="270">
        <v>27967</v>
      </c>
      <c r="DV57" s="270">
        <v>15225</v>
      </c>
      <c r="DW57" s="270">
        <v>12742</v>
      </c>
      <c r="DX57" s="270">
        <v>66990</v>
      </c>
      <c r="DY57" s="270">
        <v>35365</v>
      </c>
      <c r="DZ57" s="270">
        <v>31625</v>
      </c>
    </row>
    <row r="58" spans="1:130" s="270" customFormat="1" x14ac:dyDescent="0.25">
      <c r="A58" s="269" t="s">
        <v>124</v>
      </c>
      <c r="B58" s="270">
        <v>46325</v>
      </c>
      <c r="C58" s="270">
        <v>24911</v>
      </c>
      <c r="D58" s="270">
        <v>21414</v>
      </c>
      <c r="E58" s="270">
        <v>10578</v>
      </c>
      <c r="F58" s="270">
        <v>5743</v>
      </c>
      <c r="G58" s="270">
        <v>4835</v>
      </c>
      <c r="H58" s="270">
        <v>35747</v>
      </c>
      <c r="I58" s="270">
        <v>19168</v>
      </c>
      <c r="J58" s="270">
        <v>16579</v>
      </c>
      <c r="K58" s="270">
        <v>47764</v>
      </c>
      <c r="L58" s="270">
        <v>25636</v>
      </c>
      <c r="M58" s="270">
        <v>22128</v>
      </c>
      <c r="N58" s="270">
        <v>11083</v>
      </c>
      <c r="U58" s="270">
        <v>19622</v>
      </c>
      <c r="V58" s="270">
        <v>17059</v>
      </c>
      <c r="W58" s="270">
        <v>49254</v>
      </c>
      <c r="X58" s="270">
        <v>26414</v>
      </c>
      <c r="Y58" s="270">
        <v>22840</v>
      </c>
      <c r="Z58" s="270">
        <v>11623</v>
      </c>
      <c r="AA58" s="270">
        <v>6304</v>
      </c>
      <c r="AB58" s="270">
        <v>5319</v>
      </c>
      <c r="AC58" s="270">
        <v>37631</v>
      </c>
      <c r="AD58" s="270">
        <v>20110</v>
      </c>
      <c r="AE58" s="270">
        <v>17521</v>
      </c>
      <c r="AF58" s="270">
        <v>50829</v>
      </c>
      <c r="AG58" s="270">
        <v>27235</v>
      </c>
      <c r="AH58" s="270">
        <v>23594</v>
      </c>
      <c r="AI58" s="270">
        <v>12209</v>
      </c>
      <c r="AJ58" s="270">
        <v>6618</v>
      </c>
      <c r="AK58" s="270">
        <v>5591</v>
      </c>
      <c r="AL58" s="270">
        <v>38620</v>
      </c>
      <c r="AM58" s="270">
        <v>20617</v>
      </c>
      <c r="AN58" s="270">
        <v>18003</v>
      </c>
      <c r="AO58" s="270">
        <v>52542</v>
      </c>
      <c r="AP58" s="270">
        <v>28091</v>
      </c>
      <c r="AQ58" s="270">
        <v>24451</v>
      </c>
      <c r="AR58" s="270">
        <v>12863</v>
      </c>
      <c r="AS58" s="270">
        <v>6962</v>
      </c>
      <c r="AT58" s="270">
        <v>5901</v>
      </c>
      <c r="AU58" s="270">
        <v>39679</v>
      </c>
      <c r="AV58" s="270">
        <v>21129</v>
      </c>
      <c r="AW58" s="270">
        <v>18550</v>
      </c>
      <c r="AX58" s="270">
        <v>54425</v>
      </c>
      <c r="AY58" s="270">
        <v>28974</v>
      </c>
      <c r="AZ58" s="270">
        <v>25451</v>
      </c>
      <c r="BA58" s="270">
        <v>13593</v>
      </c>
      <c r="BB58" s="270">
        <v>7334</v>
      </c>
      <c r="BC58" s="270">
        <v>6259</v>
      </c>
      <c r="BD58" s="270">
        <v>40832</v>
      </c>
      <c r="BE58" s="270">
        <v>21640</v>
      </c>
      <c r="BF58" s="270">
        <v>19192</v>
      </c>
      <c r="BG58" s="270">
        <v>56353</v>
      </c>
      <c r="BH58" s="270">
        <v>29813</v>
      </c>
      <c r="BI58" s="270">
        <v>26540</v>
      </c>
      <c r="BJ58" s="270">
        <v>14374</v>
      </c>
      <c r="BK58" s="270">
        <v>7723</v>
      </c>
      <c r="BL58" s="270">
        <v>6651</v>
      </c>
      <c r="BM58" s="270">
        <v>41979</v>
      </c>
      <c r="BN58" s="270">
        <v>22090</v>
      </c>
      <c r="BO58" s="270">
        <v>19889</v>
      </c>
      <c r="BP58" s="271">
        <v>58189</v>
      </c>
      <c r="BQ58" s="271">
        <v>30549</v>
      </c>
      <c r="BR58" s="271">
        <v>27640</v>
      </c>
      <c r="BS58" s="271">
        <v>15174</v>
      </c>
      <c r="BT58" s="271">
        <v>8109</v>
      </c>
      <c r="BU58" s="271">
        <v>7065</v>
      </c>
      <c r="BV58" s="271">
        <v>43015</v>
      </c>
      <c r="BW58" s="271">
        <v>22440</v>
      </c>
      <c r="BX58" s="271">
        <v>20575</v>
      </c>
      <c r="BY58" s="272">
        <v>59925</v>
      </c>
      <c r="BZ58" s="273">
        <v>31220</v>
      </c>
      <c r="CA58" s="273">
        <v>28705</v>
      </c>
      <c r="CB58" s="272">
        <v>15984</v>
      </c>
      <c r="CC58" s="273">
        <v>8494</v>
      </c>
      <c r="CD58" s="273">
        <v>7490</v>
      </c>
      <c r="CE58" s="272">
        <v>43941</v>
      </c>
      <c r="CF58" s="273">
        <v>22726</v>
      </c>
      <c r="CG58" s="273">
        <v>21215</v>
      </c>
      <c r="CH58" s="270">
        <v>61520</v>
      </c>
      <c r="CI58" s="270">
        <v>31843</v>
      </c>
      <c r="CJ58" s="270">
        <v>29677</v>
      </c>
      <c r="CK58" s="273">
        <v>16788</v>
      </c>
      <c r="CL58" s="270">
        <v>8873</v>
      </c>
      <c r="CM58" s="270">
        <v>7915</v>
      </c>
      <c r="CN58" s="273">
        <v>44732</v>
      </c>
      <c r="CO58" s="270">
        <v>22970</v>
      </c>
      <c r="CP58" s="270">
        <v>21762</v>
      </c>
      <c r="CQ58" s="286">
        <v>62965</v>
      </c>
      <c r="CR58" s="279">
        <v>32450</v>
      </c>
      <c r="CS58" s="279">
        <v>30515</v>
      </c>
      <c r="CT58" s="286">
        <v>17581</v>
      </c>
      <c r="CU58" s="279">
        <v>9249</v>
      </c>
      <c r="CV58" s="279">
        <v>8332</v>
      </c>
      <c r="CW58" s="286">
        <v>45384</v>
      </c>
      <c r="CX58" s="270">
        <v>23201</v>
      </c>
      <c r="CY58" s="270">
        <v>22183</v>
      </c>
      <c r="CZ58" s="342">
        <v>64549</v>
      </c>
      <c r="DA58" s="343">
        <v>33152</v>
      </c>
      <c r="DB58" s="343">
        <v>31397</v>
      </c>
      <c r="DC58" s="344">
        <v>18400</v>
      </c>
      <c r="DD58" s="343">
        <v>9632</v>
      </c>
      <c r="DE58" s="343">
        <v>8768</v>
      </c>
      <c r="DF58" s="344">
        <v>46149</v>
      </c>
      <c r="DG58" s="343">
        <v>23520</v>
      </c>
      <c r="DH58" s="345">
        <v>22629</v>
      </c>
      <c r="DI58" s="320">
        <v>66511</v>
      </c>
      <c r="DJ58" s="325">
        <v>34039</v>
      </c>
      <c r="DK58" s="325">
        <v>32472</v>
      </c>
      <c r="DL58" s="320">
        <v>19292</v>
      </c>
      <c r="DM58" s="325">
        <v>10045</v>
      </c>
      <c r="DN58" s="325">
        <v>9247</v>
      </c>
      <c r="DO58" s="320">
        <v>47219</v>
      </c>
      <c r="DP58" s="325">
        <v>23994</v>
      </c>
      <c r="DQ58" s="325">
        <v>23225</v>
      </c>
      <c r="DR58" s="270">
        <v>68800</v>
      </c>
      <c r="DS58" s="270">
        <v>35150</v>
      </c>
      <c r="DT58" s="270">
        <v>33650</v>
      </c>
      <c r="DU58" s="270">
        <v>20262</v>
      </c>
      <c r="DV58" s="270">
        <v>10513</v>
      </c>
      <c r="DW58" s="270">
        <v>9749</v>
      </c>
      <c r="DX58" s="270">
        <v>48538</v>
      </c>
      <c r="DY58" s="270">
        <v>24637</v>
      </c>
      <c r="DZ58" s="270">
        <v>23901</v>
      </c>
    </row>
    <row r="59" spans="1:130" s="270" customFormat="1" x14ac:dyDescent="0.25">
      <c r="A59" s="269" t="s">
        <v>125</v>
      </c>
      <c r="B59" s="270">
        <v>31010</v>
      </c>
      <c r="C59" s="270">
        <v>17288</v>
      </c>
      <c r="D59" s="270">
        <v>13722</v>
      </c>
      <c r="E59" s="270">
        <v>7167</v>
      </c>
      <c r="F59" s="270">
        <v>3949</v>
      </c>
      <c r="G59" s="270">
        <v>3218</v>
      </c>
      <c r="H59" s="270">
        <v>23843</v>
      </c>
      <c r="I59" s="270">
        <v>13339</v>
      </c>
      <c r="J59" s="270">
        <v>10504</v>
      </c>
      <c r="K59" s="270">
        <v>32325</v>
      </c>
      <c r="L59" s="270">
        <v>17940</v>
      </c>
      <c r="M59" s="270">
        <v>14385</v>
      </c>
      <c r="N59" s="270">
        <v>7502</v>
      </c>
      <c r="U59" s="270">
        <v>13798</v>
      </c>
      <c r="V59" s="270">
        <v>11025</v>
      </c>
      <c r="W59" s="270">
        <v>33608</v>
      </c>
      <c r="X59" s="270">
        <v>18562</v>
      </c>
      <c r="Y59" s="270">
        <v>15046</v>
      </c>
      <c r="Z59" s="270">
        <v>7870</v>
      </c>
      <c r="AA59" s="270">
        <v>4346</v>
      </c>
      <c r="AB59" s="270">
        <v>3524</v>
      </c>
      <c r="AC59" s="270">
        <v>25738</v>
      </c>
      <c r="AD59" s="270">
        <v>14216</v>
      </c>
      <c r="AE59" s="270">
        <v>11522</v>
      </c>
      <c r="AF59" s="270">
        <v>34868</v>
      </c>
      <c r="AG59" s="270">
        <v>19162</v>
      </c>
      <c r="AH59" s="270">
        <v>15706</v>
      </c>
      <c r="AI59" s="270">
        <v>8269</v>
      </c>
      <c r="AJ59" s="270">
        <v>4557</v>
      </c>
      <c r="AK59" s="270">
        <v>3712</v>
      </c>
      <c r="AL59" s="270">
        <v>26599</v>
      </c>
      <c r="AM59" s="270">
        <v>14605</v>
      </c>
      <c r="AN59" s="270">
        <v>11994</v>
      </c>
      <c r="AO59" s="270">
        <v>36080</v>
      </c>
      <c r="AP59" s="270">
        <v>19741</v>
      </c>
      <c r="AQ59" s="270">
        <v>16339</v>
      </c>
      <c r="AR59" s="270">
        <v>8686</v>
      </c>
      <c r="AS59" s="270">
        <v>4773</v>
      </c>
      <c r="AT59" s="270">
        <v>3913</v>
      </c>
      <c r="AU59" s="270">
        <v>27394</v>
      </c>
      <c r="AV59" s="270">
        <v>14968</v>
      </c>
      <c r="AW59" s="270">
        <v>12426</v>
      </c>
      <c r="AX59" s="270">
        <v>37253</v>
      </c>
      <c r="AY59" s="270">
        <v>20310</v>
      </c>
      <c r="AZ59" s="270">
        <v>16943</v>
      </c>
      <c r="BA59" s="270">
        <v>9125</v>
      </c>
      <c r="BB59" s="270">
        <v>4998</v>
      </c>
      <c r="BC59" s="270">
        <v>4127</v>
      </c>
      <c r="BD59" s="270">
        <v>28128</v>
      </c>
      <c r="BE59" s="270">
        <v>15312</v>
      </c>
      <c r="BF59" s="270">
        <v>12816</v>
      </c>
      <c r="BG59" s="270">
        <v>38407</v>
      </c>
      <c r="BH59" s="270">
        <v>20892</v>
      </c>
      <c r="BI59" s="270">
        <v>17515</v>
      </c>
      <c r="BJ59" s="270">
        <v>9578</v>
      </c>
      <c r="BK59" s="270">
        <v>5229</v>
      </c>
      <c r="BL59" s="270">
        <v>4349</v>
      </c>
      <c r="BM59" s="270">
        <v>28829</v>
      </c>
      <c r="BN59" s="270">
        <v>15663</v>
      </c>
      <c r="BO59" s="270">
        <v>13166</v>
      </c>
      <c r="BP59" s="271">
        <v>39615</v>
      </c>
      <c r="BQ59" s="271">
        <v>21526</v>
      </c>
      <c r="BR59" s="271">
        <v>18089</v>
      </c>
      <c r="BS59" s="271">
        <v>10069</v>
      </c>
      <c r="BT59" s="271">
        <v>5480</v>
      </c>
      <c r="BU59" s="271">
        <v>4589</v>
      </c>
      <c r="BV59" s="271">
        <v>29546</v>
      </c>
      <c r="BW59" s="271">
        <v>16046</v>
      </c>
      <c r="BX59" s="271">
        <v>13500</v>
      </c>
      <c r="BY59" s="272">
        <v>40886</v>
      </c>
      <c r="BZ59" s="273">
        <v>22197</v>
      </c>
      <c r="CA59" s="273">
        <v>18689</v>
      </c>
      <c r="CB59" s="272">
        <v>10599</v>
      </c>
      <c r="CC59" s="273">
        <v>5753</v>
      </c>
      <c r="CD59" s="273">
        <v>4846</v>
      </c>
      <c r="CE59" s="272">
        <v>30287</v>
      </c>
      <c r="CF59" s="273">
        <v>16444</v>
      </c>
      <c r="CG59" s="273">
        <v>13843</v>
      </c>
      <c r="CH59" s="270">
        <v>42274</v>
      </c>
      <c r="CI59" s="270">
        <v>22895</v>
      </c>
      <c r="CJ59" s="270">
        <v>19379</v>
      </c>
      <c r="CK59" s="273">
        <v>11188</v>
      </c>
      <c r="CL59" s="270">
        <v>6050</v>
      </c>
      <c r="CM59" s="270">
        <v>5138</v>
      </c>
      <c r="CN59" s="273">
        <v>31086</v>
      </c>
      <c r="CO59" s="270">
        <v>16845</v>
      </c>
      <c r="CP59" s="270">
        <v>14241</v>
      </c>
      <c r="CQ59" s="286">
        <v>43798</v>
      </c>
      <c r="CR59" s="279">
        <v>23614</v>
      </c>
      <c r="CS59" s="279">
        <v>20184</v>
      </c>
      <c r="CT59" s="286">
        <v>11836</v>
      </c>
      <c r="CU59" s="279">
        <v>6367</v>
      </c>
      <c r="CV59" s="279">
        <v>5469</v>
      </c>
      <c r="CW59" s="286">
        <v>31962</v>
      </c>
      <c r="CX59" s="270">
        <v>17247</v>
      </c>
      <c r="CY59" s="270">
        <v>14715</v>
      </c>
      <c r="CZ59" s="342">
        <v>45362</v>
      </c>
      <c r="DA59" s="343">
        <v>24299</v>
      </c>
      <c r="DB59" s="343">
        <v>21063</v>
      </c>
      <c r="DC59" s="344">
        <v>12530</v>
      </c>
      <c r="DD59" s="343">
        <v>6703</v>
      </c>
      <c r="DE59" s="343">
        <v>5827</v>
      </c>
      <c r="DF59" s="344">
        <v>32832</v>
      </c>
      <c r="DG59" s="343">
        <v>17596</v>
      </c>
      <c r="DH59" s="345">
        <v>15236</v>
      </c>
      <c r="DI59" s="320">
        <v>46877</v>
      </c>
      <c r="DJ59" s="325">
        <v>24909</v>
      </c>
      <c r="DK59" s="325">
        <v>21968</v>
      </c>
      <c r="DL59" s="320">
        <v>13242</v>
      </c>
      <c r="DM59" s="325">
        <v>7037</v>
      </c>
      <c r="DN59" s="325">
        <v>6205</v>
      </c>
      <c r="DO59" s="320">
        <v>33635</v>
      </c>
      <c r="DP59" s="325">
        <v>17872</v>
      </c>
      <c r="DQ59" s="325">
        <v>15763</v>
      </c>
      <c r="DR59" s="270">
        <v>48340</v>
      </c>
      <c r="DS59" s="270">
        <v>25466</v>
      </c>
      <c r="DT59" s="270">
        <v>22874</v>
      </c>
      <c r="DU59" s="270">
        <v>13972</v>
      </c>
      <c r="DV59" s="270">
        <v>7372</v>
      </c>
      <c r="DW59" s="270">
        <v>6600</v>
      </c>
      <c r="DX59" s="270">
        <v>34368</v>
      </c>
      <c r="DY59" s="270">
        <v>18094</v>
      </c>
      <c r="DZ59" s="270">
        <v>16274</v>
      </c>
    </row>
    <row r="60" spans="1:130" s="270" customFormat="1" x14ac:dyDescent="0.25">
      <c r="A60" s="269" t="s">
        <v>126</v>
      </c>
      <c r="B60" s="270">
        <v>17472</v>
      </c>
      <c r="C60" s="270">
        <v>10290</v>
      </c>
      <c r="D60" s="270">
        <v>7182</v>
      </c>
      <c r="E60" s="270">
        <v>4413</v>
      </c>
      <c r="F60" s="270">
        <v>2496</v>
      </c>
      <c r="G60" s="270">
        <v>1917</v>
      </c>
      <c r="H60" s="270">
        <v>13059</v>
      </c>
      <c r="I60" s="270">
        <v>7794</v>
      </c>
      <c r="J60" s="270">
        <v>5265</v>
      </c>
      <c r="K60" s="270">
        <v>18694</v>
      </c>
      <c r="L60" s="270">
        <v>10886</v>
      </c>
      <c r="M60" s="270">
        <v>7808</v>
      </c>
      <c r="N60" s="270">
        <v>4671</v>
      </c>
      <c r="U60" s="270">
        <v>8252</v>
      </c>
      <c r="V60" s="270">
        <v>5771</v>
      </c>
      <c r="W60" s="270">
        <v>19787</v>
      </c>
      <c r="X60" s="270">
        <v>11434</v>
      </c>
      <c r="Y60" s="270">
        <v>8353</v>
      </c>
      <c r="Z60" s="270">
        <v>4908</v>
      </c>
      <c r="AA60" s="270">
        <v>2764</v>
      </c>
      <c r="AB60" s="270">
        <v>2144</v>
      </c>
      <c r="AC60" s="270">
        <v>14879</v>
      </c>
      <c r="AD60" s="270">
        <v>8670</v>
      </c>
      <c r="AE60" s="270">
        <v>6209</v>
      </c>
      <c r="AF60" s="270">
        <v>20801</v>
      </c>
      <c r="AG60" s="270">
        <v>11951</v>
      </c>
      <c r="AH60" s="270">
        <v>8850</v>
      </c>
      <c r="AI60" s="270">
        <v>5146</v>
      </c>
      <c r="AJ60" s="270">
        <v>2898</v>
      </c>
      <c r="AK60" s="270">
        <v>2248</v>
      </c>
      <c r="AL60" s="270">
        <v>15655</v>
      </c>
      <c r="AM60" s="270">
        <v>9053</v>
      </c>
      <c r="AN60" s="270">
        <v>6602</v>
      </c>
      <c r="AO60" s="270">
        <v>21780</v>
      </c>
      <c r="AP60" s="270">
        <v>12445</v>
      </c>
      <c r="AQ60" s="270">
        <v>9335</v>
      </c>
      <c r="AR60" s="270">
        <v>5391</v>
      </c>
      <c r="AS60" s="270">
        <v>3035</v>
      </c>
      <c r="AT60" s="270">
        <v>2356</v>
      </c>
      <c r="AU60" s="270">
        <v>16389</v>
      </c>
      <c r="AV60" s="270">
        <v>9410</v>
      </c>
      <c r="AW60" s="270">
        <v>6979</v>
      </c>
      <c r="AX60" s="270">
        <v>22744</v>
      </c>
      <c r="AY60" s="270">
        <v>12925</v>
      </c>
      <c r="AZ60" s="270">
        <v>9819</v>
      </c>
      <c r="BA60" s="270">
        <v>5647</v>
      </c>
      <c r="BB60" s="270">
        <v>3176</v>
      </c>
      <c r="BC60" s="270">
        <v>2471</v>
      </c>
      <c r="BD60" s="270">
        <v>17097</v>
      </c>
      <c r="BE60" s="270">
        <v>9749</v>
      </c>
      <c r="BF60" s="270">
        <v>7348</v>
      </c>
      <c r="BG60" s="270">
        <v>23707</v>
      </c>
      <c r="BH60" s="270">
        <v>13394</v>
      </c>
      <c r="BI60" s="270">
        <v>10313</v>
      </c>
      <c r="BJ60" s="270">
        <v>5930</v>
      </c>
      <c r="BK60" s="270">
        <v>3328</v>
      </c>
      <c r="BL60" s="270">
        <v>2602</v>
      </c>
      <c r="BM60" s="270">
        <v>17777</v>
      </c>
      <c r="BN60" s="270">
        <v>10066</v>
      </c>
      <c r="BO60" s="270">
        <v>7711</v>
      </c>
      <c r="BP60" s="271">
        <v>24636</v>
      </c>
      <c r="BQ60" s="271">
        <v>13838</v>
      </c>
      <c r="BR60" s="271">
        <v>10798</v>
      </c>
      <c r="BS60" s="271">
        <v>6234</v>
      </c>
      <c r="BT60" s="271">
        <v>3487</v>
      </c>
      <c r="BU60" s="271">
        <v>2747</v>
      </c>
      <c r="BV60" s="271">
        <v>18402</v>
      </c>
      <c r="BW60" s="271">
        <v>10351</v>
      </c>
      <c r="BX60" s="271">
        <v>8051</v>
      </c>
      <c r="BY60" s="272">
        <v>25544</v>
      </c>
      <c r="BZ60" s="273">
        <v>14265</v>
      </c>
      <c r="CA60" s="273">
        <v>11279</v>
      </c>
      <c r="CB60" s="272">
        <v>6559</v>
      </c>
      <c r="CC60" s="273">
        <v>3649</v>
      </c>
      <c r="CD60" s="273">
        <v>2910</v>
      </c>
      <c r="CE60" s="272">
        <v>18985</v>
      </c>
      <c r="CF60" s="273">
        <v>10616</v>
      </c>
      <c r="CG60" s="273">
        <v>8369</v>
      </c>
      <c r="CH60" s="270">
        <v>26426</v>
      </c>
      <c r="CI60" s="270">
        <v>14690</v>
      </c>
      <c r="CJ60" s="270">
        <v>11736</v>
      </c>
      <c r="CK60" s="273">
        <v>6907</v>
      </c>
      <c r="CL60" s="270">
        <v>3821</v>
      </c>
      <c r="CM60" s="270">
        <v>3086</v>
      </c>
      <c r="CN60" s="273">
        <v>19519</v>
      </c>
      <c r="CO60" s="270">
        <v>10869</v>
      </c>
      <c r="CP60" s="270">
        <v>8650</v>
      </c>
      <c r="CQ60" s="286">
        <v>27269</v>
      </c>
      <c r="CR60" s="279">
        <v>15103</v>
      </c>
      <c r="CS60" s="279">
        <v>12166</v>
      </c>
      <c r="CT60" s="286">
        <v>7268</v>
      </c>
      <c r="CU60" s="279">
        <v>3998</v>
      </c>
      <c r="CV60" s="279">
        <v>3270</v>
      </c>
      <c r="CW60" s="286">
        <v>20001</v>
      </c>
      <c r="CX60" s="270">
        <v>11105</v>
      </c>
      <c r="CY60" s="270">
        <v>8896</v>
      </c>
      <c r="CZ60" s="342">
        <v>28112</v>
      </c>
      <c r="DA60" s="343">
        <v>15531</v>
      </c>
      <c r="DB60" s="343">
        <v>12581</v>
      </c>
      <c r="DC60" s="344">
        <v>7642</v>
      </c>
      <c r="DD60" s="343">
        <v>4179</v>
      </c>
      <c r="DE60" s="343">
        <v>3463</v>
      </c>
      <c r="DF60" s="344">
        <v>20470</v>
      </c>
      <c r="DG60" s="343">
        <v>11352</v>
      </c>
      <c r="DH60" s="345">
        <v>9118</v>
      </c>
      <c r="DI60" s="320">
        <v>29017</v>
      </c>
      <c r="DJ60" s="325">
        <v>16001</v>
      </c>
      <c r="DK60" s="325">
        <v>13016</v>
      </c>
      <c r="DL60" s="320">
        <v>8048</v>
      </c>
      <c r="DM60" s="325">
        <v>4377</v>
      </c>
      <c r="DN60" s="325">
        <v>3671</v>
      </c>
      <c r="DO60" s="320">
        <v>20969</v>
      </c>
      <c r="DP60" s="325">
        <v>11624</v>
      </c>
      <c r="DQ60" s="325">
        <v>9345</v>
      </c>
      <c r="DR60" s="270">
        <v>29991</v>
      </c>
      <c r="DS60" s="270">
        <v>16501</v>
      </c>
      <c r="DT60" s="270">
        <v>13490</v>
      </c>
      <c r="DU60" s="270">
        <v>8486</v>
      </c>
      <c r="DV60" s="270">
        <v>4591</v>
      </c>
      <c r="DW60" s="270">
        <v>3895</v>
      </c>
      <c r="DX60" s="270">
        <v>21505</v>
      </c>
      <c r="DY60" s="270">
        <v>11910</v>
      </c>
      <c r="DZ60" s="270">
        <v>9595</v>
      </c>
    </row>
    <row r="61" spans="1:130" s="270" customFormat="1" x14ac:dyDescent="0.25">
      <c r="A61" s="269" t="s">
        <v>127</v>
      </c>
      <c r="B61" s="270">
        <v>19810</v>
      </c>
      <c r="C61" s="270">
        <v>11525</v>
      </c>
      <c r="D61" s="270">
        <v>8285</v>
      </c>
      <c r="E61" s="270">
        <v>4275</v>
      </c>
      <c r="F61" s="270">
        <v>2358</v>
      </c>
      <c r="G61" s="270">
        <v>1917</v>
      </c>
      <c r="H61" s="270">
        <v>15535</v>
      </c>
      <c r="I61" s="270">
        <v>9167</v>
      </c>
      <c r="J61" s="270">
        <v>6368</v>
      </c>
      <c r="K61" s="270">
        <v>19450</v>
      </c>
      <c r="L61" s="270">
        <v>11405</v>
      </c>
      <c r="M61" s="270">
        <v>8045</v>
      </c>
      <c r="N61" s="270">
        <v>4338</v>
      </c>
      <c r="U61" s="270">
        <v>8984</v>
      </c>
      <c r="V61" s="270">
        <v>6128</v>
      </c>
      <c r="W61" s="270">
        <v>19429</v>
      </c>
      <c r="X61" s="270">
        <v>11440</v>
      </c>
      <c r="Y61" s="270">
        <v>7989</v>
      </c>
      <c r="Z61" s="270">
        <v>4462</v>
      </c>
      <c r="AA61" s="270">
        <v>2510</v>
      </c>
      <c r="AB61" s="270">
        <v>1952</v>
      </c>
      <c r="AC61" s="270">
        <v>14967</v>
      </c>
      <c r="AD61" s="270">
        <v>8930</v>
      </c>
      <c r="AE61" s="270">
        <v>6037</v>
      </c>
      <c r="AF61" s="270">
        <v>19639</v>
      </c>
      <c r="AG61" s="270">
        <v>11584</v>
      </c>
      <c r="AH61" s="270">
        <v>8055</v>
      </c>
      <c r="AI61" s="270">
        <v>4619</v>
      </c>
      <c r="AJ61" s="270">
        <v>2613</v>
      </c>
      <c r="AK61" s="270">
        <v>2006</v>
      </c>
      <c r="AL61" s="270">
        <v>15020</v>
      </c>
      <c r="AM61" s="270">
        <v>8971</v>
      </c>
      <c r="AN61" s="270">
        <v>6049</v>
      </c>
      <c r="AO61" s="270">
        <v>20003</v>
      </c>
      <c r="AP61" s="270">
        <v>11803</v>
      </c>
      <c r="AQ61" s="270">
        <v>8200</v>
      </c>
      <c r="AR61" s="270">
        <v>4802</v>
      </c>
      <c r="AS61" s="270">
        <v>2726</v>
      </c>
      <c r="AT61" s="270">
        <v>2076</v>
      </c>
      <c r="AU61" s="270">
        <v>15201</v>
      </c>
      <c r="AV61" s="270">
        <v>9077</v>
      </c>
      <c r="AW61" s="270">
        <v>6124</v>
      </c>
      <c r="AX61" s="270">
        <v>20466</v>
      </c>
      <c r="AY61" s="270">
        <v>12068</v>
      </c>
      <c r="AZ61" s="270">
        <v>8398</v>
      </c>
      <c r="BA61" s="270">
        <v>5001</v>
      </c>
      <c r="BB61" s="270">
        <v>2845</v>
      </c>
      <c r="BC61" s="270">
        <v>2156</v>
      </c>
      <c r="BD61" s="270">
        <v>15465</v>
      </c>
      <c r="BE61" s="270">
        <v>9223</v>
      </c>
      <c r="BF61" s="270">
        <v>6242</v>
      </c>
      <c r="BG61" s="270">
        <v>21016</v>
      </c>
      <c r="BH61" s="270">
        <v>12379</v>
      </c>
      <c r="BI61" s="270">
        <v>8637</v>
      </c>
      <c r="BJ61" s="270">
        <v>5216</v>
      </c>
      <c r="BK61" s="270">
        <v>2970</v>
      </c>
      <c r="BL61" s="270">
        <v>2246</v>
      </c>
      <c r="BM61" s="270">
        <v>15800</v>
      </c>
      <c r="BN61" s="270">
        <v>9409</v>
      </c>
      <c r="BO61" s="270">
        <v>6391</v>
      </c>
      <c r="BP61" s="271">
        <v>21676</v>
      </c>
      <c r="BQ61" s="271">
        <v>12751</v>
      </c>
      <c r="BR61" s="271">
        <v>8925</v>
      </c>
      <c r="BS61" s="271">
        <v>5454</v>
      </c>
      <c r="BT61" s="271">
        <v>3107</v>
      </c>
      <c r="BU61" s="271">
        <v>2347</v>
      </c>
      <c r="BV61" s="271">
        <v>16222</v>
      </c>
      <c r="BW61" s="271">
        <v>9644</v>
      </c>
      <c r="BX61" s="271">
        <v>6578</v>
      </c>
      <c r="BY61" s="272">
        <v>22415</v>
      </c>
      <c r="BZ61" s="273">
        <v>13163</v>
      </c>
      <c r="CA61" s="273">
        <v>9252</v>
      </c>
      <c r="CB61" s="272">
        <v>5716</v>
      </c>
      <c r="CC61" s="273">
        <v>3255</v>
      </c>
      <c r="CD61" s="273">
        <v>2461</v>
      </c>
      <c r="CE61" s="272">
        <v>16699</v>
      </c>
      <c r="CF61" s="273">
        <v>9908</v>
      </c>
      <c r="CG61" s="273">
        <v>6791</v>
      </c>
      <c r="CH61" s="270">
        <v>23206</v>
      </c>
      <c r="CI61" s="270">
        <v>13597</v>
      </c>
      <c r="CJ61" s="270">
        <v>9609</v>
      </c>
      <c r="CK61" s="273">
        <v>5994</v>
      </c>
      <c r="CL61" s="270">
        <v>3410</v>
      </c>
      <c r="CM61" s="270">
        <v>2584</v>
      </c>
      <c r="CN61" s="273">
        <v>17212</v>
      </c>
      <c r="CO61" s="270">
        <v>10187</v>
      </c>
      <c r="CP61" s="270">
        <v>7025</v>
      </c>
      <c r="CQ61" s="286">
        <v>24035</v>
      </c>
      <c r="CR61" s="279">
        <v>14048</v>
      </c>
      <c r="CS61" s="279">
        <v>9987</v>
      </c>
      <c r="CT61" s="286">
        <v>6289</v>
      </c>
      <c r="CU61" s="279">
        <v>3572</v>
      </c>
      <c r="CV61" s="279">
        <v>2717</v>
      </c>
      <c r="CW61" s="286">
        <v>17746</v>
      </c>
      <c r="CX61" s="270">
        <v>10476</v>
      </c>
      <c r="CY61" s="270">
        <v>7270</v>
      </c>
      <c r="CZ61" s="342">
        <v>24915</v>
      </c>
      <c r="DA61" s="343">
        <v>14518</v>
      </c>
      <c r="DB61" s="343">
        <v>10397</v>
      </c>
      <c r="DC61" s="344">
        <v>6613</v>
      </c>
      <c r="DD61" s="343">
        <v>3745</v>
      </c>
      <c r="DE61" s="343">
        <v>2868</v>
      </c>
      <c r="DF61" s="344">
        <v>18302</v>
      </c>
      <c r="DG61" s="343">
        <v>10773</v>
      </c>
      <c r="DH61" s="345">
        <v>7529</v>
      </c>
      <c r="DI61" s="320">
        <v>25847</v>
      </c>
      <c r="DJ61" s="325">
        <v>15008</v>
      </c>
      <c r="DK61" s="325">
        <v>10839</v>
      </c>
      <c r="DL61" s="320">
        <v>6964</v>
      </c>
      <c r="DM61" s="325">
        <v>3930</v>
      </c>
      <c r="DN61" s="325">
        <v>3034</v>
      </c>
      <c r="DO61" s="320">
        <v>18883</v>
      </c>
      <c r="DP61" s="325">
        <v>11078</v>
      </c>
      <c r="DQ61" s="325">
        <v>7805</v>
      </c>
      <c r="DR61" s="270">
        <v>26822</v>
      </c>
      <c r="DS61" s="270">
        <v>15513</v>
      </c>
      <c r="DT61" s="270">
        <v>11309</v>
      </c>
      <c r="DU61" s="270">
        <v>7340</v>
      </c>
      <c r="DV61" s="270">
        <v>4123</v>
      </c>
      <c r="DW61" s="270">
        <v>3217</v>
      </c>
      <c r="DX61" s="270">
        <v>19482</v>
      </c>
      <c r="DY61" s="270">
        <v>11390</v>
      </c>
      <c r="DZ61" s="270">
        <v>8092</v>
      </c>
    </row>
    <row r="62" spans="1:130" x14ac:dyDescent="0.25">
      <c r="A62" s="57" t="s">
        <v>128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189"/>
      <c r="BQ62" s="189"/>
      <c r="BR62" s="189"/>
      <c r="BS62" s="189"/>
      <c r="BT62" s="189"/>
      <c r="BU62" s="189"/>
      <c r="BV62" s="189"/>
      <c r="BW62" s="189"/>
      <c r="BX62" s="189"/>
      <c r="BY62" s="266"/>
      <c r="BZ62" s="63"/>
      <c r="CA62" s="63"/>
      <c r="CB62" s="266"/>
      <c r="CC62" s="63"/>
      <c r="CD62" s="63"/>
      <c r="CE62" s="266"/>
      <c r="CF62" s="63"/>
      <c r="CG62" s="63"/>
      <c r="CH62" s="57"/>
      <c r="CI62" s="57"/>
      <c r="CJ62" s="57"/>
      <c r="CK62" s="63"/>
      <c r="CL62" s="57"/>
      <c r="CM62" s="57"/>
      <c r="CN62" s="63"/>
      <c r="CO62" s="57"/>
      <c r="CP62" s="57"/>
      <c r="CQ62" s="284"/>
      <c r="CR62" s="277"/>
      <c r="CS62" s="277"/>
      <c r="CT62" s="284"/>
      <c r="CU62" s="277"/>
      <c r="CV62" s="277"/>
      <c r="CW62" s="284"/>
      <c r="CX62" s="57"/>
      <c r="CY62" s="57"/>
      <c r="CZ62" s="334"/>
      <c r="DA62" s="335"/>
      <c r="DB62" s="335"/>
      <c r="DC62" s="336"/>
      <c r="DD62" s="335"/>
      <c r="DE62" s="335"/>
      <c r="DF62" s="336"/>
      <c r="DG62" s="335"/>
      <c r="DH62" s="337"/>
      <c r="DI62" s="318"/>
      <c r="DJ62" s="323"/>
      <c r="DK62" s="323"/>
      <c r="DL62" s="318"/>
      <c r="DM62" s="323"/>
      <c r="DN62" s="323"/>
      <c r="DO62" s="318"/>
      <c r="DP62" s="323"/>
      <c r="DQ62" s="323"/>
      <c r="DR62" s="57"/>
      <c r="DS62" s="57"/>
      <c r="DT62" s="57"/>
      <c r="DU62" s="57"/>
      <c r="DV62" s="57"/>
      <c r="DW62" s="57"/>
      <c r="DX62" s="57"/>
      <c r="DY62" s="57"/>
      <c r="DZ62" s="57"/>
    </row>
    <row r="63" spans="1:130" x14ac:dyDescent="0.25">
      <c r="A63" s="57" t="s">
        <v>97</v>
      </c>
      <c r="B63" s="55">
        <v>3890453</v>
      </c>
      <c r="C63" s="55">
        <v>1878160</v>
      </c>
      <c r="D63" s="55">
        <v>2012293</v>
      </c>
      <c r="E63" s="55">
        <v>679073</v>
      </c>
      <c r="F63" s="55">
        <v>338575</v>
      </c>
      <c r="G63" s="55">
        <v>340498</v>
      </c>
      <c r="H63" s="55">
        <v>3211380</v>
      </c>
      <c r="I63" s="55">
        <v>1539585</v>
      </c>
      <c r="J63" s="55">
        <v>1671795</v>
      </c>
      <c r="K63" s="55">
        <v>3994559</v>
      </c>
      <c r="L63" s="55">
        <v>1928256</v>
      </c>
      <c r="M63" s="55">
        <v>2066303</v>
      </c>
      <c r="N63" s="55">
        <v>711693</v>
      </c>
      <c r="U63" s="55">
        <v>1574174</v>
      </c>
      <c r="V63" s="55">
        <v>1708692</v>
      </c>
      <c r="W63" s="55">
        <v>4102198</v>
      </c>
      <c r="X63" s="55">
        <v>1980143</v>
      </c>
      <c r="Y63" s="55">
        <v>2122055</v>
      </c>
      <c r="Z63" s="55">
        <v>746704</v>
      </c>
      <c r="AA63" s="55">
        <v>370752</v>
      </c>
      <c r="AB63" s="55">
        <v>375952</v>
      </c>
      <c r="AC63" s="55">
        <v>3355494</v>
      </c>
      <c r="AD63" s="55">
        <v>1609391</v>
      </c>
      <c r="AE63" s="55">
        <v>1746103</v>
      </c>
      <c r="AF63" s="55">
        <v>4213115</v>
      </c>
      <c r="AG63" s="55">
        <v>2033709</v>
      </c>
      <c r="AH63" s="55">
        <v>2179406</v>
      </c>
      <c r="AI63" s="55">
        <v>784116</v>
      </c>
      <c r="AJ63" s="55">
        <v>388589</v>
      </c>
      <c r="AK63" s="55">
        <v>395527</v>
      </c>
      <c r="AL63" s="55">
        <v>3428999</v>
      </c>
      <c r="AM63" s="55">
        <v>1645120</v>
      </c>
      <c r="AN63" s="55">
        <v>1783879</v>
      </c>
      <c r="AO63" s="55">
        <v>4327163</v>
      </c>
      <c r="AP63" s="55">
        <v>2088885</v>
      </c>
      <c r="AQ63" s="55">
        <v>2238278</v>
      </c>
      <c r="AR63" s="55">
        <v>823951</v>
      </c>
      <c r="AS63" s="55">
        <v>407604</v>
      </c>
      <c r="AT63" s="55">
        <v>416347</v>
      </c>
      <c r="AU63" s="55">
        <v>3503212</v>
      </c>
      <c r="AV63" s="55">
        <v>1681281</v>
      </c>
      <c r="AW63" s="55">
        <v>1821931</v>
      </c>
      <c r="AX63" s="55">
        <v>4444204</v>
      </c>
      <c r="AY63" s="55">
        <v>2145605</v>
      </c>
      <c r="AZ63" s="55">
        <v>2298599</v>
      </c>
      <c r="BA63" s="55">
        <v>866225</v>
      </c>
      <c r="BB63" s="55">
        <v>427804</v>
      </c>
      <c r="BC63" s="55">
        <v>438421</v>
      </c>
      <c r="BD63" s="55">
        <v>3577979</v>
      </c>
      <c r="BE63" s="55">
        <v>1717801</v>
      </c>
      <c r="BF63" s="55">
        <v>1860178</v>
      </c>
      <c r="BG63" s="55">
        <v>4563018</v>
      </c>
      <c r="BH63" s="55">
        <v>2203257</v>
      </c>
      <c r="BI63" s="55">
        <v>2359761</v>
      </c>
      <c r="BJ63" s="55">
        <v>911005</v>
      </c>
      <c r="BK63" s="55">
        <v>449220</v>
      </c>
      <c r="BL63" s="55">
        <v>461785</v>
      </c>
      <c r="BM63" s="55">
        <v>3652013</v>
      </c>
      <c r="BN63" s="55">
        <v>1754037</v>
      </c>
      <c r="BO63" s="55">
        <v>1897976</v>
      </c>
      <c r="BP63" s="190">
        <v>4682435</v>
      </c>
      <c r="BQ63" s="190">
        <v>2261254</v>
      </c>
      <c r="BR63" s="190">
        <v>2421181</v>
      </c>
      <c r="BS63" s="190">
        <v>958355</v>
      </c>
      <c r="BT63" s="190">
        <v>471883</v>
      </c>
      <c r="BU63" s="190">
        <v>486472</v>
      </c>
      <c r="BV63" s="190">
        <v>3724080</v>
      </c>
      <c r="BW63" s="190">
        <v>1789371</v>
      </c>
      <c r="BX63" s="190">
        <v>1934709</v>
      </c>
      <c r="BY63" s="267">
        <v>4802365</v>
      </c>
      <c r="BZ63" s="64">
        <v>2319550</v>
      </c>
      <c r="CA63" s="64">
        <v>2482815</v>
      </c>
      <c r="CB63" s="267">
        <v>1008281</v>
      </c>
      <c r="CC63" s="64">
        <v>495794</v>
      </c>
      <c r="CD63" s="64">
        <v>512487</v>
      </c>
      <c r="CE63" s="267">
        <v>3794084</v>
      </c>
      <c r="CF63" s="64">
        <v>1823756</v>
      </c>
      <c r="CG63" s="64">
        <v>1970328</v>
      </c>
      <c r="CH63" s="55">
        <v>4922651</v>
      </c>
      <c r="CI63" s="55">
        <v>2378063</v>
      </c>
      <c r="CJ63" s="55">
        <v>2544588</v>
      </c>
      <c r="CK63" s="64">
        <v>1060785</v>
      </c>
      <c r="CL63" s="55">
        <v>520951</v>
      </c>
      <c r="CM63" s="55">
        <v>539834</v>
      </c>
      <c r="CN63" s="64">
        <v>3861866</v>
      </c>
      <c r="CO63" s="55">
        <v>1857112</v>
      </c>
      <c r="CP63" s="55">
        <v>2004754</v>
      </c>
      <c r="CQ63" s="285">
        <v>5043120</v>
      </c>
      <c r="CR63" s="278">
        <v>2436703</v>
      </c>
      <c r="CS63" s="278">
        <v>2606417</v>
      </c>
      <c r="CT63" s="285">
        <v>1115865</v>
      </c>
      <c r="CU63" s="278">
        <v>547351</v>
      </c>
      <c r="CV63" s="278">
        <v>568514</v>
      </c>
      <c r="CW63" s="285">
        <v>3927255</v>
      </c>
      <c r="CX63" s="55">
        <v>1889352</v>
      </c>
      <c r="CY63" s="55">
        <v>2037903</v>
      </c>
      <c r="CZ63" s="338">
        <v>5163857</v>
      </c>
      <c r="DA63" s="339">
        <v>2495483</v>
      </c>
      <c r="DB63" s="339">
        <v>2668374</v>
      </c>
      <c r="DC63" s="340">
        <v>1173665</v>
      </c>
      <c r="DD63" s="339">
        <v>575072</v>
      </c>
      <c r="DE63" s="339">
        <v>598593</v>
      </c>
      <c r="DF63" s="340">
        <v>3990192</v>
      </c>
      <c r="DG63" s="339">
        <v>1920411</v>
      </c>
      <c r="DH63" s="341">
        <v>2069781</v>
      </c>
      <c r="DI63" s="319">
        <v>5285003</v>
      </c>
      <c r="DJ63" s="324">
        <v>2554445</v>
      </c>
      <c r="DK63" s="324">
        <v>2730558</v>
      </c>
      <c r="DL63" s="319">
        <v>1234329</v>
      </c>
      <c r="DM63" s="324">
        <v>604193</v>
      </c>
      <c r="DN63" s="324">
        <v>630136</v>
      </c>
      <c r="DO63" s="319">
        <v>4050674</v>
      </c>
      <c r="DP63" s="324">
        <v>1950252</v>
      </c>
      <c r="DQ63" s="324">
        <v>2100422</v>
      </c>
      <c r="DR63" s="55">
        <v>5406486</v>
      </c>
      <c r="DS63" s="55">
        <v>2613551</v>
      </c>
      <c r="DT63" s="55">
        <v>2792935</v>
      </c>
      <c r="DU63" s="55">
        <v>1297850</v>
      </c>
      <c r="DV63" s="55">
        <v>634710</v>
      </c>
      <c r="DW63" s="55">
        <v>663140</v>
      </c>
      <c r="DX63" s="55">
        <v>4108636</v>
      </c>
      <c r="DY63" s="55">
        <v>1978841</v>
      </c>
      <c r="DZ63" s="55">
        <v>2129795</v>
      </c>
    </row>
    <row r="64" spans="1:130" x14ac:dyDescent="0.25">
      <c r="A64" s="57" t="s">
        <v>113</v>
      </c>
      <c r="B64" s="55">
        <v>757775</v>
      </c>
      <c r="C64" s="55">
        <v>378061</v>
      </c>
      <c r="D64" s="55">
        <v>379714</v>
      </c>
      <c r="E64" s="55">
        <v>113607</v>
      </c>
      <c r="F64" s="55">
        <v>56638</v>
      </c>
      <c r="G64" s="55">
        <v>56969</v>
      </c>
      <c r="H64" s="55">
        <v>644168</v>
      </c>
      <c r="I64" s="55">
        <v>321423</v>
      </c>
      <c r="J64" s="55">
        <v>322745</v>
      </c>
      <c r="K64" s="55">
        <v>771511</v>
      </c>
      <c r="L64" s="55">
        <v>384931</v>
      </c>
      <c r="M64" s="55">
        <v>386580</v>
      </c>
      <c r="N64" s="55">
        <v>116423</v>
      </c>
      <c r="U64" s="55">
        <v>326823</v>
      </c>
      <c r="V64" s="55">
        <v>328265</v>
      </c>
      <c r="W64" s="55">
        <v>784816</v>
      </c>
      <c r="X64" s="55">
        <v>391712</v>
      </c>
      <c r="Y64" s="55">
        <v>393104</v>
      </c>
      <c r="Z64" s="55">
        <v>119438</v>
      </c>
      <c r="AA64" s="55">
        <v>59655</v>
      </c>
      <c r="AB64" s="55">
        <v>59783</v>
      </c>
      <c r="AC64" s="55">
        <v>665378</v>
      </c>
      <c r="AD64" s="55">
        <v>332057</v>
      </c>
      <c r="AE64" s="55">
        <v>333321</v>
      </c>
      <c r="AF64" s="55">
        <v>797862</v>
      </c>
      <c r="AG64" s="55">
        <v>398524</v>
      </c>
      <c r="AH64" s="55">
        <v>399338</v>
      </c>
      <c r="AI64" s="55">
        <v>122714</v>
      </c>
      <c r="AJ64" s="55">
        <v>61310</v>
      </c>
      <c r="AK64" s="55">
        <v>61404</v>
      </c>
      <c r="AL64" s="55">
        <v>675148</v>
      </c>
      <c r="AM64" s="55">
        <v>337214</v>
      </c>
      <c r="AN64" s="55">
        <v>337934</v>
      </c>
      <c r="AO64" s="55">
        <v>812396</v>
      </c>
      <c r="AP64" s="55">
        <v>406283</v>
      </c>
      <c r="AQ64" s="55">
        <v>406113</v>
      </c>
      <c r="AR64" s="55">
        <v>126495</v>
      </c>
      <c r="AS64" s="55">
        <v>63200</v>
      </c>
      <c r="AT64" s="55">
        <v>63295</v>
      </c>
      <c r="AU64" s="55">
        <v>685901</v>
      </c>
      <c r="AV64" s="55">
        <v>343083</v>
      </c>
      <c r="AW64" s="55">
        <v>342818</v>
      </c>
      <c r="AX64" s="55">
        <v>832925</v>
      </c>
      <c r="AY64" s="55">
        <v>417150</v>
      </c>
      <c r="AZ64" s="55">
        <v>415775</v>
      </c>
      <c r="BA64" s="55">
        <v>131414</v>
      </c>
      <c r="BB64" s="55">
        <v>65645</v>
      </c>
      <c r="BC64" s="55">
        <v>65769</v>
      </c>
      <c r="BD64" s="55">
        <v>701511</v>
      </c>
      <c r="BE64" s="55">
        <v>351505</v>
      </c>
      <c r="BF64" s="55">
        <v>350006</v>
      </c>
      <c r="BG64" s="55">
        <v>853289</v>
      </c>
      <c r="BH64" s="55">
        <v>427564</v>
      </c>
      <c r="BI64" s="55">
        <v>425725</v>
      </c>
      <c r="BJ64" s="55">
        <v>136808</v>
      </c>
      <c r="BK64" s="55">
        <v>68319</v>
      </c>
      <c r="BL64" s="55">
        <v>68489</v>
      </c>
      <c r="BM64" s="55">
        <v>716481</v>
      </c>
      <c r="BN64" s="55">
        <v>359245</v>
      </c>
      <c r="BO64" s="55">
        <v>357236</v>
      </c>
      <c r="BP64" s="190">
        <v>870998</v>
      </c>
      <c r="BQ64" s="190">
        <v>436663</v>
      </c>
      <c r="BR64" s="190">
        <v>434335</v>
      </c>
      <c r="BS64" s="190">
        <v>142495</v>
      </c>
      <c r="BT64" s="190">
        <v>71140</v>
      </c>
      <c r="BU64" s="190">
        <v>71355</v>
      </c>
      <c r="BV64" s="190">
        <v>728503</v>
      </c>
      <c r="BW64" s="190">
        <v>365523</v>
      </c>
      <c r="BX64" s="190">
        <v>362980</v>
      </c>
      <c r="BY64" s="267">
        <v>886058</v>
      </c>
      <c r="BZ64" s="64">
        <v>444426</v>
      </c>
      <c r="CA64" s="64">
        <v>441632</v>
      </c>
      <c r="CB64" s="267">
        <v>148453</v>
      </c>
      <c r="CC64" s="64">
        <v>74097</v>
      </c>
      <c r="CD64" s="64">
        <v>74356</v>
      </c>
      <c r="CE64" s="267">
        <v>737605</v>
      </c>
      <c r="CF64" s="64">
        <v>370329</v>
      </c>
      <c r="CG64" s="64">
        <v>367276</v>
      </c>
      <c r="CH64" s="55">
        <v>898421</v>
      </c>
      <c r="CI64" s="55">
        <v>450823</v>
      </c>
      <c r="CJ64" s="55">
        <v>447598</v>
      </c>
      <c r="CK64" s="64">
        <v>154660</v>
      </c>
      <c r="CL64" s="55">
        <v>77177</v>
      </c>
      <c r="CM64" s="55">
        <v>77483</v>
      </c>
      <c r="CN64" s="64">
        <v>743761</v>
      </c>
      <c r="CO64" s="55">
        <v>373646</v>
      </c>
      <c r="CP64" s="55">
        <v>370115</v>
      </c>
      <c r="CQ64" s="285">
        <v>908012</v>
      </c>
      <c r="CR64" s="278">
        <v>455825</v>
      </c>
      <c r="CS64" s="278">
        <v>452187</v>
      </c>
      <c r="CT64" s="285">
        <v>161089</v>
      </c>
      <c r="CU64" s="278">
        <v>80369</v>
      </c>
      <c r="CV64" s="278">
        <v>80720</v>
      </c>
      <c r="CW64" s="285">
        <v>746923</v>
      </c>
      <c r="CX64" s="55">
        <v>375456</v>
      </c>
      <c r="CY64" s="55">
        <v>371467</v>
      </c>
      <c r="CZ64" s="338">
        <v>915857</v>
      </c>
      <c r="DA64" s="339">
        <v>459935</v>
      </c>
      <c r="DB64" s="339">
        <v>455922</v>
      </c>
      <c r="DC64" s="340">
        <v>167760</v>
      </c>
      <c r="DD64" s="339">
        <v>83686</v>
      </c>
      <c r="DE64" s="339">
        <v>84074</v>
      </c>
      <c r="DF64" s="340">
        <v>748097</v>
      </c>
      <c r="DG64" s="339">
        <v>376249</v>
      </c>
      <c r="DH64" s="341">
        <v>371848</v>
      </c>
      <c r="DI64" s="319">
        <v>922995</v>
      </c>
      <c r="DJ64" s="324">
        <v>463657</v>
      </c>
      <c r="DK64" s="324">
        <v>459338</v>
      </c>
      <c r="DL64" s="319">
        <v>174674</v>
      </c>
      <c r="DM64" s="324">
        <v>87133</v>
      </c>
      <c r="DN64" s="324">
        <v>87541</v>
      </c>
      <c r="DO64" s="319">
        <v>748321</v>
      </c>
      <c r="DP64" s="324">
        <v>376524</v>
      </c>
      <c r="DQ64" s="324">
        <v>371797</v>
      </c>
      <c r="DR64" s="55">
        <v>929475</v>
      </c>
      <c r="DS64" s="55">
        <v>467021</v>
      </c>
      <c r="DT64" s="55">
        <v>462454</v>
      </c>
      <c r="DU64" s="55">
        <v>181810</v>
      </c>
      <c r="DV64" s="55">
        <v>90699</v>
      </c>
      <c r="DW64" s="55">
        <v>91111</v>
      </c>
      <c r="DX64" s="55">
        <v>747665</v>
      </c>
      <c r="DY64" s="55">
        <v>376322</v>
      </c>
      <c r="DZ64" s="55">
        <v>371343</v>
      </c>
    </row>
    <row r="65" spans="1:130" x14ac:dyDescent="0.25">
      <c r="A65" s="57">
        <v>41157</v>
      </c>
      <c r="B65" s="55">
        <v>599557</v>
      </c>
      <c r="C65" s="55">
        <v>298197</v>
      </c>
      <c r="D65" s="55">
        <v>301360</v>
      </c>
      <c r="E65" s="55">
        <v>100909</v>
      </c>
      <c r="F65" s="55">
        <v>50004</v>
      </c>
      <c r="G65" s="55">
        <v>50905</v>
      </c>
      <c r="H65" s="55">
        <v>498648</v>
      </c>
      <c r="I65" s="55">
        <v>248193</v>
      </c>
      <c r="J65" s="55">
        <v>250455</v>
      </c>
      <c r="K65" s="55">
        <v>618572</v>
      </c>
      <c r="L65" s="55">
        <v>308317</v>
      </c>
      <c r="M65" s="55">
        <v>310255</v>
      </c>
      <c r="N65" s="55">
        <v>105366</v>
      </c>
      <c r="U65" s="55">
        <v>256099</v>
      </c>
      <c r="V65" s="55">
        <v>257107</v>
      </c>
      <c r="W65" s="55">
        <v>640258</v>
      </c>
      <c r="X65" s="55">
        <v>319384</v>
      </c>
      <c r="Y65" s="55">
        <v>320874</v>
      </c>
      <c r="Z65" s="55">
        <v>110183</v>
      </c>
      <c r="AA65" s="55">
        <v>54636</v>
      </c>
      <c r="AB65" s="55">
        <v>55547</v>
      </c>
      <c r="AC65" s="55">
        <v>530075</v>
      </c>
      <c r="AD65" s="55">
        <v>264748</v>
      </c>
      <c r="AE65" s="55">
        <v>265327</v>
      </c>
      <c r="AF65" s="55">
        <v>663485</v>
      </c>
      <c r="AG65" s="55">
        <v>330901</v>
      </c>
      <c r="AH65" s="55">
        <v>332584</v>
      </c>
      <c r="AI65" s="55">
        <v>115220</v>
      </c>
      <c r="AJ65" s="55">
        <v>57184</v>
      </c>
      <c r="AK65" s="55">
        <v>58036</v>
      </c>
      <c r="AL65" s="55">
        <v>548265</v>
      </c>
      <c r="AM65" s="55">
        <v>273717</v>
      </c>
      <c r="AN65" s="55">
        <v>274548</v>
      </c>
      <c r="AO65" s="55">
        <v>685571</v>
      </c>
      <c r="AP65" s="55">
        <v>341585</v>
      </c>
      <c r="AQ65" s="55">
        <v>343986</v>
      </c>
      <c r="AR65" s="55">
        <v>120145</v>
      </c>
      <c r="AS65" s="55">
        <v>59687</v>
      </c>
      <c r="AT65" s="55">
        <v>60458</v>
      </c>
      <c r="AU65" s="55">
        <v>565426</v>
      </c>
      <c r="AV65" s="55">
        <v>281898</v>
      </c>
      <c r="AW65" s="55">
        <v>283528</v>
      </c>
      <c r="AX65" s="55">
        <v>701164</v>
      </c>
      <c r="AY65" s="55">
        <v>348932</v>
      </c>
      <c r="AZ65" s="55">
        <v>352232</v>
      </c>
      <c r="BA65" s="55">
        <v>124241</v>
      </c>
      <c r="BB65" s="55">
        <v>61773</v>
      </c>
      <c r="BC65" s="55">
        <v>62468</v>
      </c>
      <c r="BD65" s="55">
        <v>576923</v>
      </c>
      <c r="BE65" s="55">
        <v>287159</v>
      </c>
      <c r="BF65" s="55">
        <v>289764</v>
      </c>
      <c r="BG65" s="55">
        <v>714829</v>
      </c>
      <c r="BH65" s="55">
        <v>355773</v>
      </c>
      <c r="BI65" s="55">
        <v>359056</v>
      </c>
      <c r="BJ65" s="55">
        <v>128222</v>
      </c>
      <c r="BK65" s="55">
        <v>63791</v>
      </c>
      <c r="BL65" s="55">
        <v>64431</v>
      </c>
      <c r="BM65" s="55">
        <v>586607</v>
      </c>
      <c r="BN65" s="55">
        <v>291982</v>
      </c>
      <c r="BO65" s="55">
        <v>294625</v>
      </c>
      <c r="BP65" s="190">
        <v>727900</v>
      </c>
      <c r="BQ65" s="190">
        <v>362446</v>
      </c>
      <c r="BR65" s="190">
        <v>365454</v>
      </c>
      <c r="BS65" s="190">
        <v>132368</v>
      </c>
      <c r="BT65" s="190">
        <v>65869</v>
      </c>
      <c r="BU65" s="190">
        <v>66499</v>
      </c>
      <c r="BV65" s="190">
        <v>595532</v>
      </c>
      <c r="BW65" s="190">
        <v>296577</v>
      </c>
      <c r="BX65" s="190">
        <v>298955</v>
      </c>
      <c r="BY65" s="267">
        <v>740687</v>
      </c>
      <c r="BZ65" s="64">
        <v>369144</v>
      </c>
      <c r="CA65" s="64">
        <v>371543</v>
      </c>
      <c r="CB65" s="267">
        <v>136763</v>
      </c>
      <c r="CC65" s="64">
        <v>68048</v>
      </c>
      <c r="CD65" s="64">
        <v>68715</v>
      </c>
      <c r="CE65" s="267">
        <v>603924</v>
      </c>
      <c r="CF65" s="64">
        <v>301096</v>
      </c>
      <c r="CG65" s="64">
        <v>302828</v>
      </c>
      <c r="CH65" s="55">
        <v>754935</v>
      </c>
      <c r="CI65" s="55">
        <v>376785</v>
      </c>
      <c r="CJ65" s="55">
        <v>378150</v>
      </c>
      <c r="CK65" s="64">
        <v>141651</v>
      </c>
      <c r="CL65" s="55">
        <v>70457</v>
      </c>
      <c r="CM65" s="55">
        <v>71194</v>
      </c>
      <c r="CN65" s="64">
        <v>613284</v>
      </c>
      <c r="CO65" s="55">
        <v>306328</v>
      </c>
      <c r="CP65" s="55">
        <v>306956</v>
      </c>
      <c r="CQ65" s="285">
        <v>775101</v>
      </c>
      <c r="CR65" s="278">
        <v>387494</v>
      </c>
      <c r="CS65" s="278">
        <v>387607</v>
      </c>
      <c r="CT65" s="285">
        <v>147661</v>
      </c>
      <c r="CU65" s="278">
        <v>73412</v>
      </c>
      <c r="CV65" s="278">
        <v>74249</v>
      </c>
      <c r="CW65" s="285">
        <v>627440</v>
      </c>
      <c r="CX65" s="55">
        <v>314082</v>
      </c>
      <c r="CY65" s="55">
        <v>313358</v>
      </c>
      <c r="CZ65" s="338">
        <v>795244</v>
      </c>
      <c r="DA65" s="339">
        <v>397824</v>
      </c>
      <c r="DB65" s="339">
        <v>397420</v>
      </c>
      <c r="DC65" s="340">
        <v>154141</v>
      </c>
      <c r="DD65" s="339">
        <v>76593</v>
      </c>
      <c r="DE65" s="339">
        <v>77548</v>
      </c>
      <c r="DF65" s="340">
        <v>641103</v>
      </c>
      <c r="DG65" s="339">
        <v>321231</v>
      </c>
      <c r="DH65" s="341">
        <v>319872</v>
      </c>
      <c r="DI65" s="319">
        <v>812975</v>
      </c>
      <c r="DJ65" s="324">
        <v>406955</v>
      </c>
      <c r="DK65" s="324">
        <v>406020</v>
      </c>
      <c r="DL65" s="319">
        <v>160915</v>
      </c>
      <c r="DM65" s="324">
        <v>79919</v>
      </c>
      <c r="DN65" s="324">
        <v>80996</v>
      </c>
      <c r="DO65" s="319">
        <v>652060</v>
      </c>
      <c r="DP65" s="324">
        <v>327036</v>
      </c>
      <c r="DQ65" s="324">
        <v>325024</v>
      </c>
      <c r="DR65" s="55">
        <v>828267</v>
      </c>
      <c r="DS65" s="55">
        <v>414844</v>
      </c>
      <c r="DT65" s="55">
        <v>413423</v>
      </c>
      <c r="DU65" s="55">
        <v>167965</v>
      </c>
      <c r="DV65" s="55">
        <v>83384</v>
      </c>
      <c r="DW65" s="55">
        <v>84581</v>
      </c>
      <c r="DX65" s="55">
        <v>660302</v>
      </c>
      <c r="DY65" s="55">
        <v>331460</v>
      </c>
      <c r="DZ65" s="55">
        <v>328842</v>
      </c>
    </row>
    <row r="66" spans="1:130" x14ac:dyDescent="0.25">
      <c r="A66" s="57">
        <v>41913</v>
      </c>
      <c r="B66" s="55">
        <v>503672</v>
      </c>
      <c r="C66" s="55">
        <v>244143</v>
      </c>
      <c r="D66" s="55">
        <v>259529</v>
      </c>
      <c r="E66" s="55">
        <v>92334</v>
      </c>
      <c r="F66" s="55">
        <v>45997</v>
      </c>
      <c r="G66" s="55">
        <v>46337</v>
      </c>
      <c r="H66" s="55">
        <v>411338</v>
      </c>
      <c r="I66" s="55">
        <v>198146</v>
      </c>
      <c r="J66" s="55">
        <v>213192</v>
      </c>
      <c r="K66" s="55">
        <v>514396</v>
      </c>
      <c r="L66" s="55">
        <v>251543</v>
      </c>
      <c r="M66" s="55">
        <v>262853</v>
      </c>
      <c r="N66" s="55">
        <v>97078</v>
      </c>
      <c r="U66" s="55">
        <v>203233</v>
      </c>
      <c r="V66" s="55">
        <v>214085</v>
      </c>
      <c r="W66" s="55">
        <v>524317</v>
      </c>
      <c r="X66" s="55">
        <v>258546</v>
      </c>
      <c r="Y66" s="55">
        <v>265771</v>
      </c>
      <c r="Z66" s="55">
        <v>101746</v>
      </c>
      <c r="AA66" s="55">
        <v>50553</v>
      </c>
      <c r="AB66" s="55">
        <v>51193</v>
      </c>
      <c r="AC66" s="55">
        <v>422571</v>
      </c>
      <c r="AD66" s="55">
        <v>207993</v>
      </c>
      <c r="AE66" s="55">
        <v>214578</v>
      </c>
      <c r="AF66" s="55">
        <v>534671</v>
      </c>
      <c r="AG66" s="55">
        <v>265601</v>
      </c>
      <c r="AH66" s="55">
        <v>269070</v>
      </c>
      <c r="AI66" s="55">
        <v>106476</v>
      </c>
      <c r="AJ66" s="55">
        <v>52807</v>
      </c>
      <c r="AK66" s="55">
        <v>53669</v>
      </c>
      <c r="AL66" s="55">
        <v>428195</v>
      </c>
      <c r="AM66" s="55">
        <v>212794</v>
      </c>
      <c r="AN66" s="55">
        <v>215401</v>
      </c>
      <c r="AO66" s="55">
        <v>547018</v>
      </c>
      <c r="AP66" s="55">
        <v>273269</v>
      </c>
      <c r="AQ66" s="55">
        <v>273749</v>
      </c>
      <c r="AR66" s="55">
        <v>111454</v>
      </c>
      <c r="AS66" s="55">
        <v>55180</v>
      </c>
      <c r="AT66" s="55">
        <v>56274</v>
      </c>
      <c r="AU66" s="55">
        <v>435564</v>
      </c>
      <c r="AV66" s="55">
        <v>218089</v>
      </c>
      <c r="AW66" s="55">
        <v>217475</v>
      </c>
      <c r="AX66" s="55">
        <v>562527</v>
      </c>
      <c r="AY66" s="55">
        <v>281984</v>
      </c>
      <c r="AZ66" s="55">
        <v>280543</v>
      </c>
      <c r="BA66" s="55">
        <v>116824</v>
      </c>
      <c r="BB66" s="55">
        <v>57762</v>
      </c>
      <c r="BC66" s="55">
        <v>59062</v>
      </c>
      <c r="BD66" s="55">
        <v>445703</v>
      </c>
      <c r="BE66" s="55">
        <v>224222</v>
      </c>
      <c r="BF66" s="55">
        <v>221481</v>
      </c>
      <c r="BG66" s="55">
        <v>581332</v>
      </c>
      <c r="BH66" s="55">
        <v>291857</v>
      </c>
      <c r="BI66" s="55">
        <v>289475</v>
      </c>
      <c r="BJ66" s="55">
        <v>122618</v>
      </c>
      <c r="BK66" s="55">
        <v>60577</v>
      </c>
      <c r="BL66" s="55">
        <v>62041</v>
      </c>
      <c r="BM66" s="55">
        <v>458714</v>
      </c>
      <c r="BN66" s="55">
        <v>231280</v>
      </c>
      <c r="BO66" s="55">
        <v>227434</v>
      </c>
      <c r="BP66" s="190">
        <v>602765</v>
      </c>
      <c r="BQ66" s="190">
        <v>302663</v>
      </c>
      <c r="BR66" s="190">
        <v>300102</v>
      </c>
      <c r="BS66" s="190">
        <v>128772</v>
      </c>
      <c r="BT66" s="190">
        <v>63598</v>
      </c>
      <c r="BU66" s="190">
        <v>65174</v>
      </c>
      <c r="BV66" s="190">
        <v>473993</v>
      </c>
      <c r="BW66" s="190">
        <v>239065</v>
      </c>
      <c r="BX66" s="190">
        <v>234928</v>
      </c>
      <c r="BY66" s="267">
        <v>625720</v>
      </c>
      <c r="BZ66" s="64">
        <v>313919</v>
      </c>
      <c r="CA66" s="64">
        <v>311801</v>
      </c>
      <c r="CB66" s="267">
        <v>135143</v>
      </c>
      <c r="CC66" s="64">
        <v>66745</v>
      </c>
      <c r="CD66" s="64">
        <v>68398</v>
      </c>
      <c r="CE66" s="267">
        <v>490577</v>
      </c>
      <c r="CF66" s="64">
        <v>247174</v>
      </c>
      <c r="CG66" s="64">
        <v>243403</v>
      </c>
      <c r="CH66" s="55">
        <v>647565</v>
      </c>
      <c r="CI66" s="55">
        <v>324359</v>
      </c>
      <c r="CJ66" s="55">
        <v>323206</v>
      </c>
      <c r="CK66" s="64">
        <v>141397</v>
      </c>
      <c r="CL66" s="55">
        <v>69843</v>
      </c>
      <c r="CM66" s="55">
        <v>71554</v>
      </c>
      <c r="CN66" s="64">
        <v>506168</v>
      </c>
      <c r="CO66" s="55">
        <v>254516</v>
      </c>
      <c r="CP66" s="55">
        <v>251652</v>
      </c>
      <c r="CQ66" s="285">
        <v>663053</v>
      </c>
      <c r="CR66" s="278">
        <v>331536</v>
      </c>
      <c r="CS66" s="278">
        <v>331517</v>
      </c>
      <c r="CT66" s="285">
        <v>146845</v>
      </c>
      <c r="CU66" s="278">
        <v>72537</v>
      </c>
      <c r="CV66" s="278">
        <v>74308</v>
      </c>
      <c r="CW66" s="285">
        <v>516208</v>
      </c>
      <c r="CX66" s="55">
        <v>258999</v>
      </c>
      <c r="CY66" s="55">
        <v>257209</v>
      </c>
      <c r="CZ66" s="338">
        <v>676662</v>
      </c>
      <c r="DA66" s="339">
        <v>338213</v>
      </c>
      <c r="DB66" s="339">
        <v>338449</v>
      </c>
      <c r="DC66" s="340">
        <v>152169</v>
      </c>
      <c r="DD66" s="339">
        <v>75156</v>
      </c>
      <c r="DE66" s="339">
        <v>77013</v>
      </c>
      <c r="DF66" s="340">
        <v>524493</v>
      </c>
      <c r="DG66" s="339">
        <v>263057</v>
      </c>
      <c r="DH66" s="341">
        <v>261436</v>
      </c>
      <c r="DI66" s="319">
        <v>689711</v>
      </c>
      <c r="DJ66" s="324">
        <v>344728</v>
      </c>
      <c r="DK66" s="324">
        <v>344983</v>
      </c>
      <c r="DL66" s="319">
        <v>157653</v>
      </c>
      <c r="DM66" s="324">
        <v>77830</v>
      </c>
      <c r="DN66" s="324">
        <v>79823</v>
      </c>
      <c r="DO66" s="319">
        <v>532058</v>
      </c>
      <c r="DP66" s="324">
        <v>266898</v>
      </c>
      <c r="DQ66" s="324">
        <v>265160</v>
      </c>
      <c r="DR66" s="55">
        <v>702509</v>
      </c>
      <c r="DS66" s="55">
        <v>351274</v>
      </c>
      <c r="DT66" s="55">
        <v>351235</v>
      </c>
      <c r="DU66" s="55">
        <v>163381</v>
      </c>
      <c r="DV66" s="55">
        <v>80600</v>
      </c>
      <c r="DW66" s="55">
        <v>82781</v>
      </c>
      <c r="DX66" s="55">
        <v>539128</v>
      </c>
      <c r="DY66" s="55">
        <v>270674</v>
      </c>
      <c r="DZ66" s="55">
        <v>268454</v>
      </c>
    </row>
    <row r="67" spans="1:130" s="270" customFormat="1" x14ac:dyDescent="0.25">
      <c r="A67" s="269" t="s">
        <v>114</v>
      </c>
      <c r="B67" s="270">
        <v>398753</v>
      </c>
      <c r="C67" s="270">
        <v>189869</v>
      </c>
      <c r="D67" s="270">
        <v>208884</v>
      </c>
      <c r="E67" s="270">
        <v>79182</v>
      </c>
      <c r="F67" s="270">
        <v>39436</v>
      </c>
      <c r="G67" s="270">
        <v>39746</v>
      </c>
      <c r="H67" s="270">
        <v>319571</v>
      </c>
      <c r="I67" s="270">
        <v>150433</v>
      </c>
      <c r="J67" s="270">
        <v>169138</v>
      </c>
      <c r="K67" s="270">
        <v>410652</v>
      </c>
      <c r="L67" s="270">
        <v>195654</v>
      </c>
      <c r="M67" s="270">
        <v>214998</v>
      </c>
      <c r="N67" s="270">
        <v>84323</v>
      </c>
      <c r="U67" s="270">
        <v>153493</v>
      </c>
      <c r="V67" s="270">
        <v>172836</v>
      </c>
      <c r="W67" s="270">
        <v>424242</v>
      </c>
      <c r="X67" s="270">
        <v>202451</v>
      </c>
      <c r="Y67" s="270">
        <v>221791</v>
      </c>
      <c r="Z67" s="270">
        <v>89946</v>
      </c>
      <c r="AA67" s="270">
        <v>45093</v>
      </c>
      <c r="AB67" s="270">
        <v>44853</v>
      </c>
      <c r="AC67" s="270">
        <v>334296</v>
      </c>
      <c r="AD67" s="270">
        <v>157358</v>
      </c>
      <c r="AE67" s="270">
        <v>176938</v>
      </c>
      <c r="AF67" s="270">
        <v>438536</v>
      </c>
      <c r="AG67" s="270">
        <v>209911</v>
      </c>
      <c r="AH67" s="270">
        <v>228625</v>
      </c>
      <c r="AI67" s="270">
        <v>95930</v>
      </c>
      <c r="AJ67" s="270">
        <v>48164</v>
      </c>
      <c r="AK67" s="270">
        <v>47766</v>
      </c>
      <c r="AL67" s="270">
        <v>342606</v>
      </c>
      <c r="AM67" s="270">
        <v>161747</v>
      </c>
      <c r="AN67" s="270">
        <v>180859</v>
      </c>
      <c r="AO67" s="270">
        <v>452194</v>
      </c>
      <c r="AP67" s="270">
        <v>217585</v>
      </c>
      <c r="AQ67" s="270">
        <v>234609</v>
      </c>
      <c r="AR67" s="270">
        <v>102109</v>
      </c>
      <c r="AS67" s="270">
        <v>51285</v>
      </c>
      <c r="AT67" s="270">
        <v>50824</v>
      </c>
      <c r="AU67" s="270">
        <v>350085</v>
      </c>
      <c r="AV67" s="270">
        <v>166300</v>
      </c>
      <c r="AW67" s="270">
        <v>183785</v>
      </c>
      <c r="AX67" s="270">
        <v>464356</v>
      </c>
      <c r="AY67" s="270">
        <v>225180</v>
      </c>
      <c r="AZ67" s="270">
        <v>239176</v>
      </c>
      <c r="BA67" s="270">
        <v>108374</v>
      </c>
      <c r="BB67" s="270">
        <v>54399</v>
      </c>
      <c r="BC67" s="270">
        <v>53975</v>
      </c>
      <c r="BD67" s="270">
        <v>355982</v>
      </c>
      <c r="BE67" s="270">
        <v>170781</v>
      </c>
      <c r="BF67" s="270">
        <v>185201</v>
      </c>
      <c r="BG67" s="270">
        <v>474979</v>
      </c>
      <c r="BH67" s="270">
        <v>232391</v>
      </c>
      <c r="BI67" s="270">
        <v>242588</v>
      </c>
      <c r="BJ67" s="270">
        <v>114602</v>
      </c>
      <c r="BK67" s="270">
        <v>57443</v>
      </c>
      <c r="BL67" s="270">
        <v>57159</v>
      </c>
      <c r="BM67" s="270">
        <v>360377</v>
      </c>
      <c r="BN67" s="270">
        <v>174948</v>
      </c>
      <c r="BO67" s="270">
        <v>185429</v>
      </c>
      <c r="BP67" s="271">
        <v>484825</v>
      </c>
      <c r="BQ67" s="271">
        <v>239215</v>
      </c>
      <c r="BR67" s="271">
        <v>245610</v>
      </c>
      <c r="BS67" s="271">
        <v>120751</v>
      </c>
      <c r="BT67" s="271">
        <v>60412</v>
      </c>
      <c r="BU67" s="271">
        <v>60339</v>
      </c>
      <c r="BV67" s="271">
        <v>364074</v>
      </c>
      <c r="BW67" s="271">
        <v>178803</v>
      </c>
      <c r="BX67" s="271">
        <v>185271</v>
      </c>
      <c r="BY67" s="272">
        <v>495119</v>
      </c>
      <c r="BZ67" s="273">
        <v>246100</v>
      </c>
      <c r="CA67" s="273">
        <v>249019</v>
      </c>
      <c r="CB67" s="272">
        <v>126975</v>
      </c>
      <c r="CC67" s="273">
        <v>63400</v>
      </c>
      <c r="CD67" s="273">
        <v>63575</v>
      </c>
      <c r="CE67" s="272">
        <v>368144</v>
      </c>
      <c r="CF67" s="273">
        <v>182700</v>
      </c>
      <c r="CG67" s="273">
        <v>185444</v>
      </c>
      <c r="CH67" s="270">
        <v>507367</v>
      </c>
      <c r="CI67" s="270">
        <v>253595</v>
      </c>
      <c r="CJ67" s="270">
        <v>253772</v>
      </c>
      <c r="CK67" s="273">
        <v>133446</v>
      </c>
      <c r="CL67" s="270">
        <v>66511</v>
      </c>
      <c r="CM67" s="270">
        <v>66935</v>
      </c>
      <c r="CN67" s="273">
        <v>373921</v>
      </c>
      <c r="CO67" s="270">
        <v>187084</v>
      </c>
      <c r="CP67" s="270">
        <v>186837</v>
      </c>
      <c r="CQ67" s="286">
        <v>522721</v>
      </c>
      <c r="CR67" s="279">
        <v>262112</v>
      </c>
      <c r="CS67" s="279">
        <v>260609</v>
      </c>
      <c r="CT67" s="286">
        <v>140301</v>
      </c>
      <c r="CU67" s="279">
        <v>69818</v>
      </c>
      <c r="CV67" s="279">
        <v>70483</v>
      </c>
      <c r="CW67" s="286">
        <v>382420</v>
      </c>
      <c r="CX67" s="270">
        <v>192294</v>
      </c>
      <c r="CY67" s="270">
        <v>190126</v>
      </c>
      <c r="CZ67" s="342">
        <v>541316</v>
      </c>
      <c r="DA67" s="343">
        <v>271775</v>
      </c>
      <c r="DB67" s="343">
        <v>269541</v>
      </c>
      <c r="DC67" s="344">
        <v>147576</v>
      </c>
      <c r="DD67" s="343">
        <v>73357</v>
      </c>
      <c r="DE67" s="343">
        <v>74219</v>
      </c>
      <c r="DF67" s="344">
        <v>393740</v>
      </c>
      <c r="DG67" s="343">
        <v>198418</v>
      </c>
      <c r="DH67" s="345">
        <v>195322</v>
      </c>
      <c r="DI67" s="320">
        <v>562519</v>
      </c>
      <c r="DJ67" s="325">
        <v>282364</v>
      </c>
      <c r="DK67" s="325">
        <v>280155</v>
      </c>
      <c r="DL67" s="320">
        <v>155206</v>
      </c>
      <c r="DM67" s="325">
        <v>77101</v>
      </c>
      <c r="DN67" s="325">
        <v>78105</v>
      </c>
      <c r="DO67" s="320">
        <v>407313</v>
      </c>
      <c r="DP67" s="325">
        <v>205263</v>
      </c>
      <c r="DQ67" s="325">
        <v>202050</v>
      </c>
      <c r="DR67" s="270">
        <v>585242</v>
      </c>
      <c r="DS67" s="270">
        <v>293400</v>
      </c>
      <c r="DT67" s="270">
        <v>291842</v>
      </c>
      <c r="DU67" s="270">
        <v>163045</v>
      </c>
      <c r="DV67" s="270">
        <v>80961</v>
      </c>
      <c r="DW67" s="270">
        <v>82084</v>
      </c>
      <c r="DX67" s="270">
        <v>422197</v>
      </c>
      <c r="DY67" s="270">
        <v>212439</v>
      </c>
      <c r="DZ67" s="270">
        <v>209758</v>
      </c>
    </row>
    <row r="68" spans="1:130" s="270" customFormat="1" x14ac:dyDescent="0.25">
      <c r="A68" s="269" t="s">
        <v>115</v>
      </c>
      <c r="B68" s="270">
        <v>327833</v>
      </c>
      <c r="C68" s="270">
        <v>150175</v>
      </c>
      <c r="D68" s="270">
        <v>177658</v>
      </c>
      <c r="E68" s="270">
        <v>67190</v>
      </c>
      <c r="F68" s="270">
        <v>33078</v>
      </c>
      <c r="G68" s="270">
        <v>34112</v>
      </c>
      <c r="H68" s="270">
        <v>260643</v>
      </c>
      <c r="I68" s="270">
        <v>117097</v>
      </c>
      <c r="J68" s="270">
        <v>143546</v>
      </c>
      <c r="K68" s="270">
        <v>338841</v>
      </c>
      <c r="L68" s="270">
        <v>153112</v>
      </c>
      <c r="M68" s="270">
        <v>185729</v>
      </c>
      <c r="N68" s="270">
        <v>71396</v>
      </c>
      <c r="U68" s="270">
        <v>118156</v>
      </c>
      <c r="V68" s="270">
        <v>149289</v>
      </c>
      <c r="W68" s="270">
        <v>348732</v>
      </c>
      <c r="X68" s="270">
        <v>156422</v>
      </c>
      <c r="Y68" s="270">
        <v>192310</v>
      </c>
      <c r="Z68" s="270">
        <v>75921</v>
      </c>
      <c r="AA68" s="270">
        <v>37140</v>
      </c>
      <c r="AB68" s="270">
        <v>38781</v>
      </c>
      <c r="AC68" s="270">
        <v>272811</v>
      </c>
      <c r="AD68" s="270">
        <v>119282</v>
      </c>
      <c r="AE68" s="270">
        <v>153529</v>
      </c>
      <c r="AF68" s="270">
        <v>358001</v>
      </c>
      <c r="AG68" s="270">
        <v>160172</v>
      </c>
      <c r="AH68" s="270">
        <v>197829</v>
      </c>
      <c r="AI68" s="270">
        <v>80818</v>
      </c>
      <c r="AJ68" s="270">
        <v>39640</v>
      </c>
      <c r="AK68" s="270">
        <v>41178</v>
      </c>
      <c r="AL68" s="270">
        <v>277183</v>
      </c>
      <c r="AM68" s="270">
        <v>120532</v>
      </c>
      <c r="AN68" s="270">
        <v>156651</v>
      </c>
      <c r="AO68" s="270">
        <v>367255</v>
      </c>
      <c r="AP68" s="270">
        <v>164441</v>
      </c>
      <c r="AQ68" s="270">
        <v>202814</v>
      </c>
      <c r="AR68" s="270">
        <v>86148</v>
      </c>
      <c r="AS68" s="270">
        <v>42466</v>
      </c>
      <c r="AT68" s="270">
        <v>43682</v>
      </c>
      <c r="AU68" s="270">
        <v>281107</v>
      </c>
      <c r="AV68" s="270">
        <v>121975</v>
      </c>
      <c r="AW68" s="270">
        <v>159132</v>
      </c>
      <c r="AX68" s="270">
        <v>376882</v>
      </c>
      <c r="AY68" s="270">
        <v>169253</v>
      </c>
      <c r="AZ68" s="270">
        <v>207629</v>
      </c>
      <c r="BA68" s="270">
        <v>91947</v>
      </c>
      <c r="BB68" s="270">
        <v>45614</v>
      </c>
      <c r="BC68" s="270">
        <v>46333</v>
      </c>
      <c r="BD68" s="270">
        <v>284935</v>
      </c>
      <c r="BE68" s="270">
        <v>123639</v>
      </c>
      <c r="BF68" s="270">
        <v>161296</v>
      </c>
      <c r="BG68" s="270">
        <v>387834</v>
      </c>
      <c r="BH68" s="270">
        <v>174919</v>
      </c>
      <c r="BI68" s="270">
        <v>212915</v>
      </c>
      <c r="BJ68" s="270">
        <v>98260</v>
      </c>
      <c r="BK68" s="270">
        <v>49049</v>
      </c>
      <c r="BL68" s="270">
        <v>49211</v>
      </c>
      <c r="BM68" s="270">
        <v>289574</v>
      </c>
      <c r="BN68" s="270">
        <v>125870</v>
      </c>
      <c r="BO68" s="270">
        <v>163704</v>
      </c>
      <c r="BP68" s="271">
        <v>400450</v>
      </c>
      <c r="BQ68" s="271">
        <v>181580</v>
      </c>
      <c r="BR68" s="271">
        <v>218870</v>
      </c>
      <c r="BS68" s="271">
        <v>105062</v>
      </c>
      <c r="BT68" s="271">
        <v>52696</v>
      </c>
      <c r="BU68" s="271">
        <v>52366</v>
      </c>
      <c r="BV68" s="271">
        <v>295388</v>
      </c>
      <c r="BW68" s="271">
        <v>128884</v>
      </c>
      <c r="BX68" s="271">
        <v>166504</v>
      </c>
      <c r="BY68" s="272">
        <v>413740</v>
      </c>
      <c r="BZ68" s="273">
        <v>188881</v>
      </c>
      <c r="CA68" s="273">
        <v>224859</v>
      </c>
      <c r="CB68" s="272">
        <v>112210</v>
      </c>
      <c r="CC68" s="273">
        <v>56476</v>
      </c>
      <c r="CD68" s="273">
        <v>55734</v>
      </c>
      <c r="CE68" s="272">
        <v>301530</v>
      </c>
      <c r="CF68" s="273">
        <v>132405</v>
      </c>
      <c r="CG68" s="273">
        <v>169125</v>
      </c>
      <c r="CH68" s="270">
        <v>426437</v>
      </c>
      <c r="CI68" s="270">
        <v>196396</v>
      </c>
      <c r="CJ68" s="270">
        <v>230041</v>
      </c>
      <c r="CK68" s="273">
        <v>119564</v>
      </c>
      <c r="CL68" s="270">
        <v>60308</v>
      </c>
      <c r="CM68" s="270">
        <v>59256</v>
      </c>
      <c r="CN68" s="273">
        <v>306873</v>
      </c>
      <c r="CO68" s="270">
        <v>136088</v>
      </c>
      <c r="CP68" s="270">
        <v>170785</v>
      </c>
      <c r="CQ68" s="286">
        <v>437691</v>
      </c>
      <c r="CR68" s="279">
        <v>203844</v>
      </c>
      <c r="CS68" s="279">
        <v>233847</v>
      </c>
      <c r="CT68" s="286">
        <v>127010</v>
      </c>
      <c r="CU68" s="279">
        <v>64141</v>
      </c>
      <c r="CV68" s="279">
        <v>62869</v>
      </c>
      <c r="CW68" s="286">
        <v>310681</v>
      </c>
      <c r="CX68" s="270">
        <v>139703</v>
      </c>
      <c r="CY68" s="270">
        <v>170978</v>
      </c>
      <c r="CZ68" s="342">
        <v>447469</v>
      </c>
      <c r="DA68" s="343">
        <v>210922</v>
      </c>
      <c r="DB68" s="343">
        <v>236547</v>
      </c>
      <c r="DC68" s="344">
        <v>134426</v>
      </c>
      <c r="DD68" s="343">
        <v>67908</v>
      </c>
      <c r="DE68" s="343">
        <v>66518</v>
      </c>
      <c r="DF68" s="344">
        <v>313043</v>
      </c>
      <c r="DG68" s="343">
        <v>143014</v>
      </c>
      <c r="DH68" s="345">
        <v>170029</v>
      </c>
      <c r="DI68" s="320">
        <v>456529</v>
      </c>
      <c r="DJ68" s="325">
        <v>217635</v>
      </c>
      <c r="DK68" s="325">
        <v>238894</v>
      </c>
      <c r="DL68" s="320">
        <v>141767</v>
      </c>
      <c r="DM68" s="325">
        <v>71597</v>
      </c>
      <c r="DN68" s="325">
        <v>70170</v>
      </c>
      <c r="DO68" s="320">
        <v>314762</v>
      </c>
      <c r="DP68" s="325">
        <v>146038</v>
      </c>
      <c r="DQ68" s="325">
        <v>168724</v>
      </c>
      <c r="DR68" s="270">
        <v>466057</v>
      </c>
      <c r="DS68" s="270">
        <v>224417</v>
      </c>
      <c r="DT68" s="270">
        <v>241640</v>
      </c>
      <c r="DU68" s="270">
        <v>149182</v>
      </c>
      <c r="DV68" s="270">
        <v>75304</v>
      </c>
      <c r="DW68" s="270">
        <v>73878</v>
      </c>
      <c r="DX68" s="270">
        <v>316875</v>
      </c>
      <c r="DY68" s="270">
        <v>149113</v>
      </c>
      <c r="DZ68" s="270">
        <v>167762</v>
      </c>
    </row>
    <row r="69" spans="1:130" s="270" customFormat="1" x14ac:dyDescent="0.25">
      <c r="A69" s="269" t="s">
        <v>116</v>
      </c>
      <c r="B69" s="270">
        <v>274499</v>
      </c>
      <c r="C69" s="270">
        <v>123930</v>
      </c>
      <c r="D69" s="270">
        <v>150569</v>
      </c>
      <c r="E69" s="270">
        <v>55934</v>
      </c>
      <c r="F69" s="270">
        <v>27456</v>
      </c>
      <c r="G69" s="270">
        <v>28478</v>
      </c>
      <c r="H69" s="270">
        <v>218565</v>
      </c>
      <c r="I69" s="270">
        <v>96474</v>
      </c>
      <c r="J69" s="270">
        <v>122091</v>
      </c>
      <c r="K69" s="270">
        <v>282801</v>
      </c>
      <c r="L69" s="270">
        <v>126815</v>
      </c>
      <c r="M69" s="270">
        <v>155986</v>
      </c>
      <c r="N69" s="270">
        <v>58326</v>
      </c>
      <c r="U69" s="270">
        <v>98486</v>
      </c>
      <c r="V69" s="270">
        <v>125989</v>
      </c>
      <c r="W69" s="270">
        <v>291795</v>
      </c>
      <c r="X69" s="270">
        <v>129587</v>
      </c>
      <c r="Y69" s="270">
        <v>162208</v>
      </c>
      <c r="Z69" s="270">
        <v>61168</v>
      </c>
      <c r="AA69" s="270">
        <v>29411</v>
      </c>
      <c r="AB69" s="270">
        <v>31757</v>
      </c>
      <c r="AC69" s="270">
        <v>230627</v>
      </c>
      <c r="AD69" s="270">
        <v>100176</v>
      </c>
      <c r="AE69" s="270">
        <v>130451</v>
      </c>
      <c r="AF69" s="270">
        <v>301363</v>
      </c>
      <c r="AG69" s="270">
        <v>132294</v>
      </c>
      <c r="AH69" s="270">
        <v>169069</v>
      </c>
      <c r="AI69" s="270">
        <v>64493</v>
      </c>
      <c r="AJ69" s="270">
        <v>30739</v>
      </c>
      <c r="AK69" s="270">
        <v>33754</v>
      </c>
      <c r="AL69" s="270">
        <v>236870</v>
      </c>
      <c r="AM69" s="270">
        <v>101555</v>
      </c>
      <c r="AN69" s="270">
        <v>135315</v>
      </c>
      <c r="AO69" s="270">
        <v>311332</v>
      </c>
      <c r="AP69" s="270">
        <v>134954</v>
      </c>
      <c r="AQ69" s="270">
        <v>176378</v>
      </c>
      <c r="AR69" s="270">
        <v>68349</v>
      </c>
      <c r="AS69" s="270">
        <v>32351</v>
      </c>
      <c r="AT69" s="270">
        <v>35998</v>
      </c>
      <c r="AU69" s="270">
        <v>242983</v>
      </c>
      <c r="AV69" s="270">
        <v>102603</v>
      </c>
      <c r="AW69" s="270">
        <v>140380</v>
      </c>
      <c r="AX69" s="270">
        <v>321594</v>
      </c>
      <c r="AY69" s="270">
        <v>137603</v>
      </c>
      <c r="AZ69" s="270">
        <v>183991</v>
      </c>
      <c r="BA69" s="270">
        <v>72774</v>
      </c>
      <c r="BB69" s="270">
        <v>34289</v>
      </c>
      <c r="BC69" s="270">
        <v>38485</v>
      </c>
      <c r="BD69" s="270">
        <v>248820</v>
      </c>
      <c r="BE69" s="270">
        <v>103314</v>
      </c>
      <c r="BF69" s="270">
        <v>145506</v>
      </c>
      <c r="BG69" s="270">
        <v>331328</v>
      </c>
      <c r="BH69" s="270">
        <v>140426</v>
      </c>
      <c r="BI69" s="270">
        <v>190902</v>
      </c>
      <c r="BJ69" s="270">
        <v>77639</v>
      </c>
      <c r="BK69" s="270">
        <v>36549</v>
      </c>
      <c r="BL69" s="270">
        <v>41090</v>
      </c>
      <c r="BM69" s="270">
        <v>253689</v>
      </c>
      <c r="BN69" s="270">
        <v>103877</v>
      </c>
      <c r="BO69" s="270">
        <v>149812</v>
      </c>
      <c r="BP69" s="271">
        <v>339979</v>
      </c>
      <c r="BQ69" s="271">
        <v>143601</v>
      </c>
      <c r="BR69" s="271">
        <v>196378</v>
      </c>
      <c r="BS69" s="271">
        <v>82812</v>
      </c>
      <c r="BT69" s="271">
        <v>39100</v>
      </c>
      <c r="BU69" s="271">
        <v>43712</v>
      </c>
      <c r="BV69" s="271">
        <v>257167</v>
      </c>
      <c r="BW69" s="271">
        <v>104501</v>
      </c>
      <c r="BX69" s="271">
        <v>152666</v>
      </c>
      <c r="BY69" s="272">
        <v>348052</v>
      </c>
      <c r="BZ69" s="273">
        <v>147208</v>
      </c>
      <c r="CA69" s="273">
        <v>200844</v>
      </c>
      <c r="CB69" s="272">
        <v>88356</v>
      </c>
      <c r="CC69" s="273">
        <v>41960</v>
      </c>
      <c r="CD69" s="273">
        <v>46396</v>
      </c>
      <c r="CE69" s="272">
        <v>259696</v>
      </c>
      <c r="CF69" s="273">
        <v>105248</v>
      </c>
      <c r="CG69" s="273">
        <v>154448</v>
      </c>
      <c r="CH69" s="270">
        <v>356116</v>
      </c>
      <c r="CI69" s="270">
        <v>151318</v>
      </c>
      <c r="CJ69" s="270">
        <v>204798</v>
      </c>
      <c r="CK69" s="273">
        <v>94326</v>
      </c>
      <c r="CL69" s="270">
        <v>45138</v>
      </c>
      <c r="CM69" s="270">
        <v>49188</v>
      </c>
      <c r="CN69" s="273">
        <v>261790</v>
      </c>
      <c r="CO69" s="270">
        <v>106180</v>
      </c>
      <c r="CP69" s="270">
        <v>155610</v>
      </c>
      <c r="CQ69" s="286">
        <v>364543</v>
      </c>
      <c r="CR69" s="279">
        <v>155954</v>
      </c>
      <c r="CS69" s="279">
        <v>208589</v>
      </c>
      <c r="CT69" s="286">
        <v>100751</v>
      </c>
      <c r="CU69" s="279">
        <v>48629</v>
      </c>
      <c r="CV69" s="279">
        <v>52122</v>
      </c>
      <c r="CW69" s="286">
        <v>263792</v>
      </c>
      <c r="CX69" s="270">
        <v>107325</v>
      </c>
      <c r="CY69" s="270">
        <v>156467</v>
      </c>
      <c r="CZ69" s="342">
        <v>374291</v>
      </c>
      <c r="DA69" s="343">
        <v>161428</v>
      </c>
      <c r="DB69" s="343">
        <v>212863</v>
      </c>
      <c r="DC69" s="344">
        <v>107692</v>
      </c>
      <c r="DD69" s="343">
        <v>52402</v>
      </c>
      <c r="DE69" s="343">
        <v>55290</v>
      </c>
      <c r="DF69" s="344">
        <v>266599</v>
      </c>
      <c r="DG69" s="343">
        <v>109026</v>
      </c>
      <c r="DH69" s="345">
        <v>157573</v>
      </c>
      <c r="DI69" s="320">
        <v>385703</v>
      </c>
      <c r="DJ69" s="325">
        <v>167885</v>
      </c>
      <c r="DK69" s="325">
        <v>217818</v>
      </c>
      <c r="DL69" s="320">
        <v>115137</v>
      </c>
      <c r="DM69" s="325">
        <v>56398</v>
      </c>
      <c r="DN69" s="325">
        <v>58739</v>
      </c>
      <c r="DO69" s="320">
        <v>270566</v>
      </c>
      <c r="DP69" s="325">
        <v>111487</v>
      </c>
      <c r="DQ69" s="325">
        <v>159079</v>
      </c>
      <c r="DR69" s="270">
        <v>397827</v>
      </c>
      <c r="DS69" s="270">
        <v>174992</v>
      </c>
      <c r="DT69" s="270">
        <v>222835</v>
      </c>
      <c r="DU69" s="270">
        <v>122947</v>
      </c>
      <c r="DV69" s="270">
        <v>60540</v>
      </c>
      <c r="DW69" s="270">
        <v>62407</v>
      </c>
      <c r="DX69" s="270">
        <v>274880</v>
      </c>
      <c r="DY69" s="270">
        <v>114452</v>
      </c>
      <c r="DZ69" s="270">
        <v>160428</v>
      </c>
    </row>
    <row r="70" spans="1:130" s="270" customFormat="1" x14ac:dyDescent="0.25">
      <c r="A70" s="269" t="s">
        <v>117</v>
      </c>
      <c r="B70" s="270">
        <v>236219</v>
      </c>
      <c r="C70" s="270">
        <v>106825</v>
      </c>
      <c r="D70" s="270">
        <v>129394</v>
      </c>
      <c r="E70" s="270">
        <v>44431</v>
      </c>
      <c r="F70" s="270">
        <v>21777</v>
      </c>
      <c r="G70" s="270">
        <v>22654</v>
      </c>
      <c r="H70" s="270">
        <v>191788</v>
      </c>
      <c r="I70" s="270">
        <v>85048</v>
      </c>
      <c r="J70" s="270">
        <v>106740</v>
      </c>
      <c r="K70" s="270">
        <v>239053</v>
      </c>
      <c r="L70" s="270">
        <v>108675</v>
      </c>
      <c r="M70" s="270">
        <v>130378</v>
      </c>
      <c r="N70" s="270">
        <v>46169</v>
      </c>
      <c r="U70" s="270">
        <v>86087</v>
      </c>
      <c r="V70" s="270">
        <v>106797</v>
      </c>
      <c r="W70" s="270">
        <v>242552</v>
      </c>
      <c r="X70" s="270">
        <v>110483</v>
      </c>
      <c r="Y70" s="270">
        <v>132069</v>
      </c>
      <c r="Z70" s="270">
        <v>48201</v>
      </c>
      <c r="AA70" s="270">
        <v>23474</v>
      </c>
      <c r="AB70" s="270">
        <v>24727</v>
      </c>
      <c r="AC70" s="270">
        <v>194351</v>
      </c>
      <c r="AD70" s="270">
        <v>87009</v>
      </c>
      <c r="AE70" s="270">
        <v>107342</v>
      </c>
      <c r="AF70" s="270">
        <v>246908</v>
      </c>
      <c r="AG70" s="270">
        <v>112369</v>
      </c>
      <c r="AH70" s="270">
        <v>134539</v>
      </c>
      <c r="AI70" s="270">
        <v>50476</v>
      </c>
      <c r="AJ70" s="270">
        <v>24409</v>
      </c>
      <c r="AK70" s="270">
        <v>26067</v>
      </c>
      <c r="AL70" s="270">
        <v>196432</v>
      </c>
      <c r="AM70" s="270">
        <v>87960</v>
      </c>
      <c r="AN70" s="270">
        <v>108472</v>
      </c>
      <c r="AO70" s="270">
        <v>252388</v>
      </c>
      <c r="AP70" s="270">
        <v>114518</v>
      </c>
      <c r="AQ70" s="270">
        <v>137870</v>
      </c>
      <c r="AR70" s="270">
        <v>52913</v>
      </c>
      <c r="AS70" s="270">
        <v>25356</v>
      </c>
      <c r="AT70" s="270">
        <v>27557</v>
      </c>
      <c r="AU70" s="270">
        <v>199475</v>
      </c>
      <c r="AV70" s="270">
        <v>89162</v>
      </c>
      <c r="AW70" s="270">
        <v>110313</v>
      </c>
      <c r="AX70" s="270">
        <v>259193</v>
      </c>
      <c r="AY70" s="270">
        <v>117067</v>
      </c>
      <c r="AZ70" s="270">
        <v>142126</v>
      </c>
      <c r="BA70" s="270">
        <v>55473</v>
      </c>
      <c r="BB70" s="270">
        <v>26293</v>
      </c>
      <c r="BC70" s="270">
        <v>29180</v>
      </c>
      <c r="BD70" s="270">
        <v>203720</v>
      </c>
      <c r="BE70" s="270">
        <v>90774</v>
      </c>
      <c r="BF70" s="270">
        <v>112946</v>
      </c>
      <c r="BG70" s="270">
        <v>267046</v>
      </c>
      <c r="BH70" s="270">
        <v>119777</v>
      </c>
      <c r="BI70" s="270">
        <v>147269</v>
      </c>
      <c r="BJ70" s="270">
        <v>58284</v>
      </c>
      <c r="BK70" s="270">
        <v>27305</v>
      </c>
      <c r="BL70" s="270">
        <v>30979</v>
      </c>
      <c r="BM70" s="270">
        <v>208762</v>
      </c>
      <c r="BN70" s="270">
        <v>92472</v>
      </c>
      <c r="BO70" s="270">
        <v>116290</v>
      </c>
      <c r="BP70" s="271">
        <v>275568</v>
      </c>
      <c r="BQ70" s="271">
        <v>122377</v>
      </c>
      <c r="BR70" s="271">
        <v>153191</v>
      </c>
      <c r="BS70" s="271">
        <v>61527</v>
      </c>
      <c r="BT70" s="271">
        <v>28519</v>
      </c>
      <c r="BU70" s="271">
        <v>33008</v>
      </c>
      <c r="BV70" s="271">
        <v>214041</v>
      </c>
      <c r="BW70" s="271">
        <v>93858</v>
      </c>
      <c r="BX70" s="271">
        <v>120183</v>
      </c>
      <c r="BY70" s="272">
        <v>284638</v>
      </c>
      <c r="BZ70" s="273">
        <v>124913</v>
      </c>
      <c r="CA70" s="273">
        <v>159725</v>
      </c>
      <c r="CB70" s="272">
        <v>65231</v>
      </c>
      <c r="CC70" s="273">
        <v>29965</v>
      </c>
      <c r="CD70" s="273">
        <v>35266</v>
      </c>
      <c r="CE70" s="272">
        <v>219407</v>
      </c>
      <c r="CF70" s="273">
        <v>94948</v>
      </c>
      <c r="CG70" s="273">
        <v>124459</v>
      </c>
      <c r="CH70" s="270">
        <v>294092</v>
      </c>
      <c r="CI70" s="270">
        <v>127399</v>
      </c>
      <c r="CJ70" s="270">
        <v>166693</v>
      </c>
      <c r="CK70" s="273">
        <v>69436</v>
      </c>
      <c r="CL70" s="270">
        <v>31677</v>
      </c>
      <c r="CM70" s="270">
        <v>37759</v>
      </c>
      <c r="CN70" s="273">
        <v>224656</v>
      </c>
      <c r="CO70" s="270">
        <v>95722</v>
      </c>
      <c r="CP70" s="270">
        <v>128934</v>
      </c>
      <c r="CQ70" s="286">
        <v>303836</v>
      </c>
      <c r="CR70" s="279">
        <v>129870</v>
      </c>
      <c r="CS70" s="279">
        <v>173966</v>
      </c>
      <c r="CT70" s="286">
        <v>74189</v>
      </c>
      <c r="CU70" s="279">
        <v>33697</v>
      </c>
      <c r="CV70" s="279">
        <v>40492</v>
      </c>
      <c r="CW70" s="286">
        <v>229647</v>
      </c>
      <c r="CX70" s="270">
        <v>96173</v>
      </c>
      <c r="CY70" s="270">
        <v>133474</v>
      </c>
      <c r="CZ70" s="342">
        <v>313092</v>
      </c>
      <c r="DA70" s="343">
        <v>132513</v>
      </c>
      <c r="DB70" s="343">
        <v>180579</v>
      </c>
      <c r="DC70" s="344">
        <v>79379</v>
      </c>
      <c r="DD70" s="343">
        <v>36032</v>
      </c>
      <c r="DE70" s="343">
        <v>43347</v>
      </c>
      <c r="DF70" s="344">
        <v>233713</v>
      </c>
      <c r="DG70" s="343">
        <v>96481</v>
      </c>
      <c r="DH70" s="345">
        <v>137232</v>
      </c>
      <c r="DI70" s="320">
        <v>321373</v>
      </c>
      <c r="DJ70" s="325">
        <v>135529</v>
      </c>
      <c r="DK70" s="325">
        <v>185844</v>
      </c>
      <c r="DL70" s="320">
        <v>84904</v>
      </c>
      <c r="DM70" s="325">
        <v>38667</v>
      </c>
      <c r="DN70" s="325">
        <v>46237</v>
      </c>
      <c r="DO70" s="320">
        <v>236469</v>
      </c>
      <c r="DP70" s="325">
        <v>96862</v>
      </c>
      <c r="DQ70" s="325">
        <v>139607</v>
      </c>
      <c r="DR70" s="270">
        <v>329152</v>
      </c>
      <c r="DS70" s="270">
        <v>138977</v>
      </c>
      <c r="DT70" s="270">
        <v>190175</v>
      </c>
      <c r="DU70" s="270">
        <v>90821</v>
      </c>
      <c r="DV70" s="270">
        <v>41614</v>
      </c>
      <c r="DW70" s="270">
        <v>49207</v>
      </c>
      <c r="DX70" s="270">
        <v>238331</v>
      </c>
      <c r="DY70" s="270">
        <v>97363</v>
      </c>
      <c r="DZ70" s="270">
        <v>140968</v>
      </c>
    </row>
    <row r="71" spans="1:130" s="270" customFormat="1" x14ac:dyDescent="0.25">
      <c r="A71" s="269" t="s">
        <v>118</v>
      </c>
      <c r="B71" s="270">
        <v>196151</v>
      </c>
      <c r="C71" s="270">
        <v>89761</v>
      </c>
      <c r="D71" s="270">
        <v>106390</v>
      </c>
      <c r="E71" s="270">
        <v>35348</v>
      </c>
      <c r="F71" s="270">
        <v>17471</v>
      </c>
      <c r="G71" s="270">
        <v>17877</v>
      </c>
      <c r="H71" s="270">
        <v>160803</v>
      </c>
      <c r="I71" s="270">
        <v>72290</v>
      </c>
      <c r="J71" s="270">
        <v>88513</v>
      </c>
      <c r="K71" s="270">
        <v>201700</v>
      </c>
      <c r="L71" s="270">
        <v>92160</v>
      </c>
      <c r="M71" s="270">
        <v>109540</v>
      </c>
      <c r="N71" s="270">
        <v>37216</v>
      </c>
      <c r="U71" s="270">
        <v>73865</v>
      </c>
      <c r="V71" s="270">
        <v>90619</v>
      </c>
      <c r="W71" s="270">
        <v>206657</v>
      </c>
      <c r="X71" s="270">
        <v>94666</v>
      </c>
      <c r="Y71" s="270">
        <v>111991</v>
      </c>
      <c r="Z71" s="270">
        <v>38944</v>
      </c>
      <c r="AA71" s="270">
        <v>19082</v>
      </c>
      <c r="AB71" s="270">
        <v>19862</v>
      </c>
      <c r="AC71" s="270">
        <v>167713</v>
      </c>
      <c r="AD71" s="270">
        <v>75584</v>
      </c>
      <c r="AE71" s="270">
        <v>92129</v>
      </c>
      <c r="AF71" s="270">
        <v>210961</v>
      </c>
      <c r="AG71" s="270">
        <v>97138</v>
      </c>
      <c r="AH71" s="270">
        <v>113823</v>
      </c>
      <c r="AI71" s="270">
        <v>40603</v>
      </c>
      <c r="AJ71" s="270">
        <v>19853</v>
      </c>
      <c r="AK71" s="270">
        <v>20750</v>
      </c>
      <c r="AL71" s="270">
        <v>170358</v>
      </c>
      <c r="AM71" s="270">
        <v>77285</v>
      </c>
      <c r="AN71" s="270">
        <v>93073</v>
      </c>
      <c r="AO71" s="270">
        <v>214558</v>
      </c>
      <c r="AP71" s="270">
        <v>99385</v>
      </c>
      <c r="AQ71" s="270">
        <v>115173</v>
      </c>
      <c r="AR71" s="270">
        <v>42312</v>
      </c>
      <c r="AS71" s="270">
        <v>20652</v>
      </c>
      <c r="AT71" s="270">
        <v>21660</v>
      </c>
      <c r="AU71" s="270">
        <v>172246</v>
      </c>
      <c r="AV71" s="270">
        <v>78733</v>
      </c>
      <c r="AW71" s="270">
        <v>93513</v>
      </c>
      <c r="AX71" s="270">
        <v>217420</v>
      </c>
      <c r="AY71" s="270">
        <v>101261</v>
      </c>
      <c r="AZ71" s="270">
        <v>116159</v>
      </c>
      <c r="BA71" s="270">
        <v>44127</v>
      </c>
      <c r="BB71" s="270">
        <v>21487</v>
      </c>
      <c r="BC71" s="270">
        <v>22640</v>
      </c>
      <c r="BD71" s="270">
        <v>173293</v>
      </c>
      <c r="BE71" s="270">
        <v>79774</v>
      </c>
      <c r="BF71" s="270">
        <v>93519</v>
      </c>
      <c r="BG71" s="270">
        <v>220205</v>
      </c>
      <c r="BH71" s="270">
        <v>102879</v>
      </c>
      <c r="BI71" s="270">
        <v>117326</v>
      </c>
      <c r="BJ71" s="270">
        <v>46165</v>
      </c>
      <c r="BK71" s="270">
        <v>22388</v>
      </c>
      <c r="BL71" s="270">
        <v>23777</v>
      </c>
      <c r="BM71" s="270">
        <v>174040</v>
      </c>
      <c r="BN71" s="270">
        <v>80491</v>
      </c>
      <c r="BO71" s="270">
        <v>93549</v>
      </c>
      <c r="BP71" s="271">
        <v>223630</v>
      </c>
      <c r="BQ71" s="271">
        <v>104462</v>
      </c>
      <c r="BR71" s="271">
        <v>119168</v>
      </c>
      <c r="BS71" s="271">
        <v>48482</v>
      </c>
      <c r="BT71" s="271">
        <v>23361</v>
      </c>
      <c r="BU71" s="271">
        <v>25121</v>
      </c>
      <c r="BV71" s="271">
        <v>175148</v>
      </c>
      <c r="BW71" s="271">
        <v>81101</v>
      </c>
      <c r="BX71" s="271">
        <v>94047</v>
      </c>
      <c r="BY71" s="272">
        <v>227877</v>
      </c>
      <c r="BZ71" s="273">
        <v>106116</v>
      </c>
      <c r="CA71" s="273">
        <v>121761</v>
      </c>
      <c r="CB71" s="272">
        <v>51026</v>
      </c>
      <c r="CC71" s="273">
        <v>24377</v>
      </c>
      <c r="CD71" s="273">
        <v>26649</v>
      </c>
      <c r="CE71" s="272">
        <v>176851</v>
      </c>
      <c r="CF71" s="273">
        <v>81739</v>
      </c>
      <c r="CG71" s="273">
        <v>95112</v>
      </c>
      <c r="CH71" s="270">
        <v>233205</v>
      </c>
      <c r="CI71" s="270">
        <v>108021</v>
      </c>
      <c r="CJ71" s="270">
        <v>125184</v>
      </c>
      <c r="CK71" s="273">
        <v>53724</v>
      </c>
      <c r="CL71" s="270">
        <v>25403</v>
      </c>
      <c r="CM71" s="270">
        <v>28321</v>
      </c>
      <c r="CN71" s="273">
        <v>179481</v>
      </c>
      <c r="CO71" s="270">
        <v>82618</v>
      </c>
      <c r="CP71" s="270">
        <v>96863</v>
      </c>
      <c r="CQ71" s="286">
        <v>239802</v>
      </c>
      <c r="CR71" s="279">
        <v>110306</v>
      </c>
      <c r="CS71" s="279">
        <v>129496</v>
      </c>
      <c r="CT71" s="286">
        <v>56536</v>
      </c>
      <c r="CU71" s="279">
        <v>26418</v>
      </c>
      <c r="CV71" s="279">
        <v>30118</v>
      </c>
      <c r="CW71" s="286">
        <v>183266</v>
      </c>
      <c r="CX71" s="270">
        <v>83888</v>
      </c>
      <c r="CY71" s="270">
        <v>99378</v>
      </c>
      <c r="CZ71" s="342">
        <v>247434</v>
      </c>
      <c r="DA71" s="343">
        <v>112761</v>
      </c>
      <c r="DB71" s="343">
        <v>134673</v>
      </c>
      <c r="DC71" s="344">
        <v>59606</v>
      </c>
      <c r="DD71" s="343">
        <v>27515</v>
      </c>
      <c r="DE71" s="343">
        <v>32091</v>
      </c>
      <c r="DF71" s="344">
        <v>187828</v>
      </c>
      <c r="DG71" s="343">
        <v>85246</v>
      </c>
      <c r="DH71" s="345">
        <v>102582</v>
      </c>
      <c r="DI71" s="320">
        <v>255757</v>
      </c>
      <c r="DJ71" s="325">
        <v>115125</v>
      </c>
      <c r="DK71" s="325">
        <v>140632</v>
      </c>
      <c r="DL71" s="320">
        <v>63113</v>
      </c>
      <c r="DM71" s="325">
        <v>28814</v>
      </c>
      <c r="DN71" s="325">
        <v>34299</v>
      </c>
      <c r="DO71" s="320">
        <v>192644</v>
      </c>
      <c r="DP71" s="325">
        <v>86311</v>
      </c>
      <c r="DQ71" s="325">
        <v>106333</v>
      </c>
      <c r="DR71" s="270">
        <v>264652</v>
      </c>
      <c r="DS71" s="270">
        <v>117447</v>
      </c>
      <c r="DT71" s="270">
        <v>147205</v>
      </c>
      <c r="DU71" s="270">
        <v>67086</v>
      </c>
      <c r="DV71" s="270">
        <v>30349</v>
      </c>
      <c r="DW71" s="270">
        <v>36737</v>
      </c>
      <c r="DX71" s="270">
        <v>197566</v>
      </c>
      <c r="DY71" s="270">
        <v>87098</v>
      </c>
      <c r="DZ71" s="270">
        <v>110468</v>
      </c>
    </row>
    <row r="72" spans="1:130" s="270" customFormat="1" x14ac:dyDescent="0.25">
      <c r="A72" s="269" t="s">
        <v>119</v>
      </c>
      <c r="B72" s="270">
        <v>156237</v>
      </c>
      <c r="C72" s="270">
        <v>78058</v>
      </c>
      <c r="D72" s="270">
        <v>78179</v>
      </c>
      <c r="E72" s="270">
        <v>25719</v>
      </c>
      <c r="F72" s="270">
        <v>13524</v>
      </c>
      <c r="G72" s="270">
        <v>12195</v>
      </c>
      <c r="H72" s="270">
        <v>130518</v>
      </c>
      <c r="I72" s="270">
        <v>64534</v>
      </c>
      <c r="J72" s="270">
        <v>65984</v>
      </c>
      <c r="K72" s="270">
        <v>161488</v>
      </c>
      <c r="L72" s="270">
        <v>79794</v>
      </c>
      <c r="M72" s="270">
        <v>81694</v>
      </c>
      <c r="N72" s="270">
        <v>27394</v>
      </c>
      <c r="U72" s="270">
        <v>65560</v>
      </c>
      <c r="V72" s="270">
        <v>68534</v>
      </c>
      <c r="W72" s="270">
        <v>166943</v>
      </c>
      <c r="X72" s="270">
        <v>81245</v>
      </c>
      <c r="Y72" s="270">
        <v>85698</v>
      </c>
      <c r="Z72" s="270">
        <v>29324</v>
      </c>
      <c r="AA72" s="270">
        <v>15023</v>
      </c>
      <c r="AB72" s="270">
        <v>14301</v>
      </c>
      <c r="AC72" s="270">
        <v>137619</v>
      </c>
      <c r="AD72" s="270">
        <v>66222</v>
      </c>
      <c r="AE72" s="270">
        <v>71397</v>
      </c>
      <c r="AF72" s="270">
        <v>172523</v>
      </c>
      <c r="AG72" s="270">
        <v>82597</v>
      </c>
      <c r="AH72" s="270">
        <v>89926</v>
      </c>
      <c r="AI72" s="270">
        <v>31427</v>
      </c>
      <c r="AJ72" s="270">
        <v>15874</v>
      </c>
      <c r="AK72" s="270">
        <v>15553</v>
      </c>
      <c r="AL72" s="270">
        <v>141096</v>
      </c>
      <c r="AM72" s="270">
        <v>66723</v>
      </c>
      <c r="AN72" s="270">
        <v>74373</v>
      </c>
      <c r="AO72" s="270">
        <v>178120</v>
      </c>
      <c r="AP72" s="270">
        <v>84089</v>
      </c>
      <c r="AQ72" s="270">
        <v>94031</v>
      </c>
      <c r="AR72" s="270">
        <v>33584</v>
      </c>
      <c r="AS72" s="270">
        <v>16758</v>
      </c>
      <c r="AT72" s="270">
        <v>16826</v>
      </c>
      <c r="AU72" s="270">
        <v>144536</v>
      </c>
      <c r="AV72" s="270">
        <v>67331</v>
      </c>
      <c r="AW72" s="270">
        <v>77205</v>
      </c>
      <c r="AX72" s="270">
        <v>183654</v>
      </c>
      <c r="AY72" s="270">
        <v>85894</v>
      </c>
      <c r="AZ72" s="270">
        <v>97760</v>
      </c>
      <c r="BA72" s="270">
        <v>35723</v>
      </c>
      <c r="BB72" s="270">
        <v>17662</v>
      </c>
      <c r="BC72" s="270">
        <v>18061</v>
      </c>
      <c r="BD72" s="270">
        <v>147931</v>
      </c>
      <c r="BE72" s="270">
        <v>68232</v>
      </c>
      <c r="BF72" s="270">
        <v>79699</v>
      </c>
      <c r="BG72" s="270">
        <v>188856</v>
      </c>
      <c r="BH72" s="270">
        <v>87971</v>
      </c>
      <c r="BI72" s="270">
        <v>100885</v>
      </c>
      <c r="BJ72" s="270">
        <v>37749</v>
      </c>
      <c r="BK72" s="270">
        <v>18552</v>
      </c>
      <c r="BL72" s="270">
        <v>19197</v>
      </c>
      <c r="BM72" s="270">
        <v>151107</v>
      </c>
      <c r="BN72" s="270">
        <v>69419</v>
      </c>
      <c r="BO72" s="270">
        <v>81688</v>
      </c>
      <c r="BP72" s="271">
        <v>193495</v>
      </c>
      <c r="BQ72" s="271">
        <v>90148</v>
      </c>
      <c r="BR72" s="271">
        <v>103347</v>
      </c>
      <c r="BS72" s="271">
        <v>39647</v>
      </c>
      <c r="BT72" s="271">
        <v>19403</v>
      </c>
      <c r="BU72" s="271">
        <v>20244</v>
      </c>
      <c r="BV72" s="271">
        <v>153848</v>
      </c>
      <c r="BW72" s="271">
        <v>70745</v>
      </c>
      <c r="BX72" s="271">
        <v>83103</v>
      </c>
      <c r="BY72" s="272">
        <v>197506</v>
      </c>
      <c r="BZ72" s="273">
        <v>92296</v>
      </c>
      <c r="CA72" s="273">
        <v>105210</v>
      </c>
      <c r="CB72" s="272">
        <v>41480</v>
      </c>
      <c r="CC72" s="273">
        <v>20242</v>
      </c>
      <c r="CD72" s="273">
        <v>21238</v>
      </c>
      <c r="CE72" s="272">
        <v>156026</v>
      </c>
      <c r="CF72" s="273">
        <v>72054</v>
      </c>
      <c r="CG72" s="273">
        <v>83972</v>
      </c>
      <c r="CH72" s="270">
        <v>200843</v>
      </c>
      <c r="CI72" s="270">
        <v>94230</v>
      </c>
      <c r="CJ72" s="270">
        <v>106613</v>
      </c>
      <c r="CK72" s="273">
        <v>43364</v>
      </c>
      <c r="CL72" s="270">
        <v>21108</v>
      </c>
      <c r="CM72" s="270">
        <v>22256</v>
      </c>
      <c r="CN72" s="273">
        <v>157479</v>
      </c>
      <c r="CO72" s="270">
        <v>73122</v>
      </c>
      <c r="CP72" s="270">
        <v>84357</v>
      </c>
      <c r="CQ72" s="286">
        <v>203472</v>
      </c>
      <c r="CR72" s="279">
        <v>95810</v>
      </c>
      <c r="CS72" s="279">
        <v>107662</v>
      </c>
      <c r="CT72" s="286">
        <v>45345</v>
      </c>
      <c r="CU72" s="279">
        <v>22005</v>
      </c>
      <c r="CV72" s="279">
        <v>23340</v>
      </c>
      <c r="CW72" s="286">
        <v>158127</v>
      </c>
      <c r="CX72" s="270">
        <v>73805</v>
      </c>
      <c r="CY72" s="270">
        <v>84322</v>
      </c>
      <c r="CZ72" s="342">
        <v>206045</v>
      </c>
      <c r="DA72" s="343">
        <v>97152</v>
      </c>
      <c r="DB72" s="343">
        <v>108893</v>
      </c>
      <c r="DC72" s="344">
        <v>47549</v>
      </c>
      <c r="DD72" s="343">
        <v>22969</v>
      </c>
      <c r="DE72" s="343">
        <v>24580</v>
      </c>
      <c r="DF72" s="344">
        <v>158496</v>
      </c>
      <c r="DG72" s="343">
        <v>74183</v>
      </c>
      <c r="DH72" s="345">
        <v>84313</v>
      </c>
      <c r="DI72" s="320">
        <v>209263</v>
      </c>
      <c r="DJ72" s="325">
        <v>98481</v>
      </c>
      <c r="DK72" s="325">
        <v>110782</v>
      </c>
      <c r="DL72" s="320">
        <v>50034</v>
      </c>
      <c r="DM72" s="325">
        <v>24015</v>
      </c>
      <c r="DN72" s="325">
        <v>26019</v>
      </c>
      <c r="DO72" s="320">
        <v>159229</v>
      </c>
      <c r="DP72" s="325">
        <v>74466</v>
      </c>
      <c r="DQ72" s="325">
        <v>84763</v>
      </c>
      <c r="DR72" s="270">
        <v>213307</v>
      </c>
      <c r="DS72" s="270">
        <v>99895</v>
      </c>
      <c r="DT72" s="270">
        <v>113412</v>
      </c>
      <c r="DU72" s="270">
        <v>52760</v>
      </c>
      <c r="DV72" s="270">
        <v>25114</v>
      </c>
      <c r="DW72" s="270">
        <v>27646</v>
      </c>
      <c r="DX72" s="270">
        <v>160547</v>
      </c>
      <c r="DY72" s="270">
        <v>74781</v>
      </c>
      <c r="DZ72" s="270">
        <v>85766</v>
      </c>
    </row>
    <row r="73" spans="1:130" s="270" customFormat="1" x14ac:dyDescent="0.25">
      <c r="A73" s="269" t="s">
        <v>120</v>
      </c>
      <c r="B73" s="270">
        <v>121936</v>
      </c>
      <c r="C73" s="270">
        <v>61672</v>
      </c>
      <c r="D73" s="270">
        <v>60264</v>
      </c>
      <c r="E73" s="270">
        <v>19701</v>
      </c>
      <c r="F73" s="270">
        <v>10544</v>
      </c>
      <c r="G73" s="270">
        <v>9157</v>
      </c>
      <c r="H73" s="270">
        <v>102235</v>
      </c>
      <c r="I73" s="270">
        <v>51128</v>
      </c>
      <c r="J73" s="270">
        <v>51107</v>
      </c>
      <c r="K73" s="270">
        <v>125917</v>
      </c>
      <c r="L73" s="270">
        <v>64435</v>
      </c>
      <c r="M73" s="270">
        <v>61482</v>
      </c>
      <c r="N73" s="270">
        <v>20604</v>
      </c>
      <c r="U73" s="270">
        <v>53402</v>
      </c>
      <c r="V73" s="270">
        <v>51911</v>
      </c>
      <c r="W73" s="270">
        <v>130069</v>
      </c>
      <c r="X73" s="270">
        <v>67091</v>
      </c>
      <c r="Y73" s="270">
        <v>62978</v>
      </c>
      <c r="Z73" s="270">
        <v>21542</v>
      </c>
      <c r="AA73" s="270">
        <v>11523</v>
      </c>
      <c r="AB73" s="270">
        <v>10019</v>
      </c>
      <c r="AC73" s="270">
        <v>108527</v>
      </c>
      <c r="AD73" s="270">
        <v>55568</v>
      </c>
      <c r="AE73" s="270">
        <v>52959</v>
      </c>
      <c r="AF73" s="270">
        <v>134417</v>
      </c>
      <c r="AG73" s="270">
        <v>69563</v>
      </c>
      <c r="AH73" s="270">
        <v>64854</v>
      </c>
      <c r="AI73" s="270">
        <v>22583</v>
      </c>
      <c r="AJ73" s="270">
        <v>12039</v>
      </c>
      <c r="AK73" s="270">
        <v>10544</v>
      </c>
      <c r="AL73" s="270">
        <v>111834</v>
      </c>
      <c r="AM73" s="270">
        <v>57524</v>
      </c>
      <c r="AN73" s="270">
        <v>54310</v>
      </c>
      <c r="AO73" s="270">
        <v>138989</v>
      </c>
      <c r="AP73" s="270">
        <v>71755</v>
      </c>
      <c r="AQ73" s="270">
        <v>67234</v>
      </c>
      <c r="AR73" s="270">
        <v>23821</v>
      </c>
      <c r="AS73" s="270">
        <v>12616</v>
      </c>
      <c r="AT73" s="270">
        <v>11205</v>
      </c>
      <c r="AU73" s="270">
        <v>115168</v>
      </c>
      <c r="AV73" s="270">
        <v>59139</v>
      </c>
      <c r="AW73" s="270">
        <v>56029</v>
      </c>
      <c r="AX73" s="270">
        <v>143785</v>
      </c>
      <c r="AY73" s="270">
        <v>73618</v>
      </c>
      <c r="AZ73" s="270">
        <v>70167</v>
      </c>
      <c r="BA73" s="270">
        <v>25307</v>
      </c>
      <c r="BB73" s="270">
        <v>13277</v>
      </c>
      <c r="BC73" s="270">
        <v>12030</v>
      </c>
      <c r="BD73" s="270">
        <v>118478</v>
      </c>
      <c r="BE73" s="270">
        <v>60341</v>
      </c>
      <c r="BF73" s="270">
        <v>58137</v>
      </c>
      <c r="BG73" s="270">
        <v>148829</v>
      </c>
      <c r="BH73" s="270">
        <v>75132</v>
      </c>
      <c r="BI73" s="270">
        <v>73697</v>
      </c>
      <c r="BJ73" s="270">
        <v>27073</v>
      </c>
      <c r="BK73" s="270">
        <v>14021</v>
      </c>
      <c r="BL73" s="270">
        <v>13052</v>
      </c>
      <c r="BM73" s="270">
        <v>121756</v>
      </c>
      <c r="BN73" s="270">
        <v>61111</v>
      </c>
      <c r="BO73" s="270">
        <v>60645</v>
      </c>
      <c r="BP73" s="271">
        <v>154068</v>
      </c>
      <c r="BQ73" s="271">
        <v>76379</v>
      </c>
      <c r="BR73" s="271">
        <v>77689</v>
      </c>
      <c r="BS73" s="271">
        <v>29075</v>
      </c>
      <c r="BT73" s="271">
        <v>14840</v>
      </c>
      <c r="BU73" s="271">
        <v>14235</v>
      </c>
      <c r="BV73" s="271">
        <v>124993</v>
      </c>
      <c r="BW73" s="271">
        <v>61539</v>
      </c>
      <c r="BX73" s="271">
        <v>63454</v>
      </c>
      <c r="BY73" s="272">
        <v>159426</v>
      </c>
      <c r="BZ73" s="273">
        <v>77526</v>
      </c>
      <c r="CA73" s="273">
        <v>81900</v>
      </c>
      <c r="CB73" s="272">
        <v>31239</v>
      </c>
      <c r="CC73" s="273">
        <v>15713</v>
      </c>
      <c r="CD73" s="273">
        <v>15526</v>
      </c>
      <c r="CE73" s="272">
        <v>128187</v>
      </c>
      <c r="CF73" s="273">
        <v>61813</v>
      </c>
      <c r="CG73" s="273">
        <v>66374</v>
      </c>
      <c r="CH73" s="270">
        <v>164799</v>
      </c>
      <c r="CI73" s="270">
        <v>78810</v>
      </c>
      <c r="CJ73" s="270">
        <v>85989</v>
      </c>
      <c r="CK73" s="273">
        <v>33455</v>
      </c>
      <c r="CL73" s="270">
        <v>16618</v>
      </c>
      <c r="CM73" s="270">
        <v>16837</v>
      </c>
      <c r="CN73" s="273">
        <v>131344</v>
      </c>
      <c r="CO73" s="270">
        <v>62192</v>
      </c>
      <c r="CP73" s="270">
        <v>69152</v>
      </c>
      <c r="CQ73" s="286">
        <v>170113</v>
      </c>
      <c r="CR73" s="279">
        <v>80391</v>
      </c>
      <c r="CS73" s="279">
        <v>89722</v>
      </c>
      <c r="CT73" s="286">
        <v>35657</v>
      </c>
      <c r="CU73" s="279">
        <v>17542</v>
      </c>
      <c r="CV73" s="279">
        <v>18115</v>
      </c>
      <c r="CW73" s="286">
        <v>134456</v>
      </c>
      <c r="CX73" s="270">
        <v>62849</v>
      </c>
      <c r="CY73" s="270">
        <v>71607</v>
      </c>
      <c r="CZ73" s="342">
        <v>175115</v>
      </c>
      <c r="DA73" s="343">
        <v>82233</v>
      </c>
      <c r="DB73" s="343">
        <v>92882</v>
      </c>
      <c r="DC73" s="344">
        <v>37756</v>
      </c>
      <c r="DD73" s="343">
        <v>18457</v>
      </c>
      <c r="DE73" s="343">
        <v>19299</v>
      </c>
      <c r="DF73" s="344">
        <v>137359</v>
      </c>
      <c r="DG73" s="343">
        <v>63776</v>
      </c>
      <c r="DH73" s="345">
        <v>73583</v>
      </c>
      <c r="DI73" s="320">
        <v>179607</v>
      </c>
      <c r="DJ73" s="325">
        <v>84188</v>
      </c>
      <c r="DK73" s="325">
        <v>95419</v>
      </c>
      <c r="DL73" s="320">
        <v>39757</v>
      </c>
      <c r="DM73" s="325">
        <v>19347</v>
      </c>
      <c r="DN73" s="325">
        <v>20410</v>
      </c>
      <c r="DO73" s="320">
        <v>139850</v>
      </c>
      <c r="DP73" s="325">
        <v>64841</v>
      </c>
      <c r="DQ73" s="325">
        <v>75009</v>
      </c>
      <c r="DR73" s="270">
        <v>183527</v>
      </c>
      <c r="DS73" s="270">
        <v>86131</v>
      </c>
      <c r="DT73" s="270">
        <v>97396</v>
      </c>
      <c r="DU73" s="270">
        <v>41715</v>
      </c>
      <c r="DV73" s="270">
        <v>20238</v>
      </c>
      <c r="DW73" s="270">
        <v>21477</v>
      </c>
      <c r="DX73" s="270">
        <v>141812</v>
      </c>
      <c r="DY73" s="270">
        <v>65893</v>
      </c>
      <c r="DZ73" s="270">
        <v>75919</v>
      </c>
    </row>
    <row r="74" spans="1:130" s="270" customFormat="1" x14ac:dyDescent="0.25">
      <c r="A74" s="269" t="s">
        <v>121</v>
      </c>
      <c r="B74" s="270">
        <v>93523</v>
      </c>
      <c r="C74" s="270">
        <v>44763</v>
      </c>
      <c r="D74" s="270">
        <v>48760</v>
      </c>
      <c r="E74" s="270">
        <v>14182</v>
      </c>
      <c r="F74" s="270">
        <v>7397</v>
      </c>
      <c r="G74" s="270">
        <v>6785</v>
      </c>
      <c r="H74" s="270">
        <v>79341</v>
      </c>
      <c r="I74" s="270">
        <v>37366</v>
      </c>
      <c r="J74" s="270">
        <v>41975</v>
      </c>
      <c r="K74" s="270">
        <v>97383</v>
      </c>
      <c r="L74" s="270">
        <v>46938</v>
      </c>
      <c r="M74" s="270">
        <v>50445</v>
      </c>
      <c r="N74" s="270">
        <v>15106</v>
      </c>
      <c r="U74" s="270">
        <v>39074</v>
      </c>
      <c r="V74" s="270">
        <v>43203</v>
      </c>
      <c r="W74" s="270">
        <v>101217</v>
      </c>
      <c r="X74" s="270">
        <v>49375</v>
      </c>
      <c r="Y74" s="270">
        <v>51842</v>
      </c>
      <c r="Z74" s="270">
        <v>16096</v>
      </c>
      <c r="AA74" s="270">
        <v>8386</v>
      </c>
      <c r="AB74" s="270">
        <v>7710</v>
      </c>
      <c r="AC74" s="270">
        <v>85121</v>
      </c>
      <c r="AD74" s="270">
        <v>40989</v>
      </c>
      <c r="AE74" s="270">
        <v>44132</v>
      </c>
      <c r="AF74" s="270">
        <v>105006</v>
      </c>
      <c r="AG74" s="270">
        <v>51968</v>
      </c>
      <c r="AH74" s="270">
        <v>53038</v>
      </c>
      <c r="AI74" s="270">
        <v>17118</v>
      </c>
      <c r="AJ74" s="270">
        <v>8935</v>
      </c>
      <c r="AK74" s="270">
        <v>8183</v>
      </c>
      <c r="AL74" s="270">
        <v>87888</v>
      </c>
      <c r="AM74" s="270">
        <v>43033</v>
      </c>
      <c r="AN74" s="270">
        <v>44855</v>
      </c>
      <c r="AO74" s="270">
        <v>108722</v>
      </c>
      <c r="AP74" s="270">
        <v>54592</v>
      </c>
      <c r="AQ74" s="270">
        <v>54130</v>
      </c>
      <c r="AR74" s="270">
        <v>18127</v>
      </c>
      <c r="AS74" s="270">
        <v>9477</v>
      </c>
      <c r="AT74" s="270">
        <v>8650</v>
      </c>
      <c r="AU74" s="270">
        <v>90595</v>
      </c>
      <c r="AV74" s="270">
        <v>45115</v>
      </c>
      <c r="AW74" s="270">
        <v>45480</v>
      </c>
      <c r="AX74" s="270">
        <v>112368</v>
      </c>
      <c r="AY74" s="270">
        <v>57155</v>
      </c>
      <c r="AZ74" s="270">
        <v>55213</v>
      </c>
      <c r="BA74" s="270">
        <v>19100</v>
      </c>
      <c r="BB74" s="270">
        <v>9994</v>
      </c>
      <c r="BC74" s="270">
        <v>9106</v>
      </c>
      <c r="BD74" s="270">
        <v>93268</v>
      </c>
      <c r="BE74" s="270">
        <v>47161</v>
      </c>
      <c r="BF74" s="270">
        <v>46107</v>
      </c>
      <c r="BG74" s="270">
        <v>116054</v>
      </c>
      <c r="BH74" s="270">
        <v>59638</v>
      </c>
      <c r="BI74" s="270">
        <v>56416</v>
      </c>
      <c r="BJ74" s="270">
        <v>20055</v>
      </c>
      <c r="BK74" s="270">
        <v>10492</v>
      </c>
      <c r="BL74" s="270">
        <v>9563</v>
      </c>
      <c r="BM74" s="270">
        <v>95999</v>
      </c>
      <c r="BN74" s="270">
        <v>49146</v>
      </c>
      <c r="BO74" s="270">
        <v>46853</v>
      </c>
      <c r="BP74" s="271">
        <v>119908</v>
      </c>
      <c r="BQ74" s="271">
        <v>62023</v>
      </c>
      <c r="BR74" s="271">
        <v>57885</v>
      </c>
      <c r="BS74" s="271">
        <v>21040</v>
      </c>
      <c r="BT74" s="271">
        <v>10988</v>
      </c>
      <c r="BU74" s="271">
        <v>10052</v>
      </c>
      <c r="BV74" s="271">
        <v>98868</v>
      </c>
      <c r="BW74" s="271">
        <v>51035</v>
      </c>
      <c r="BX74" s="271">
        <v>47833</v>
      </c>
      <c r="BY74" s="272">
        <v>123957</v>
      </c>
      <c r="BZ74" s="273">
        <v>64241</v>
      </c>
      <c r="CA74" s="273">
        <v>59716</v>
      </c>
      <c r="CB74" s="272">
        <v>22126</v>
      </c>
      <c r="CC74" s="273">
        <v>11512</v>
      </c>
      <c r="CD74" s="273">
        <v>10614</v>
      </c>
      <c r="CE74" s="272">
        <v>101831</v>
      </c>
      <c r="CF74" s="273">
        <v>52729</v>
      </c>
      <c r="CG74" s="273">
        <v>49102</v>
      </c>
      <c r="CH74" s="270">
        <v>128226</v>
      </c>
      <c r="CI74" s="270">
        <v>66200</v>
      </c>
      <c r="CJ74" s="270">
        <v>62026</v>
      </c>
      <c r="CK74" s="273">
        <v>23392</v>
      </c>
      <c r="CL74" s="270">
        <v>12088</v>
      </c>
      <c r="CM74" s="270">
        <v>11304</v>
      </c>
      <c r="CN74" s="273">
        <v>104834</v>
      </c>
      <c r="CO74" s="270">
        <v>54112</v>
      </c>
      <c r="CP74" s="270">
        <v>50722</v>
      </c>
      <c r="CQ74" s="286">
        <v>132716</v>
      </c>
      <c r="CR74" s="279">
        <v>67852</v>
      </c>
      <c r="CS74" s="279">
        <v>64864</v>
      </c>
      <c r="CT74" s="286">
        <v>24894</v>
      </c>
      <c r="CU74" s="279">
        <v>12744</v>
      </c>
      <c r="CV74" s="279">
        <v>12150</v>
      </c>
      <c r="CW74" s="286">
        <v>107822</v>
      </c>
      <c r="CX74" s="270">
        <v>55108</v>
      </c>
      <c r="CY74" s="270">
        <v>52714</v>
      </c>
      <c r="CZ74" s="342">
        <v>137465</v>
      </c>
      <c r="DA74" s="343">
        <v>69190</v>
      </c>
      <c r="DB74" s="343">
        <v>68275</v>
      </c>
      <c r="DC74" s="344">
        <v>26661</v>
      </c>
      <c r="DD74" s="343">
        <v>13477</v>
      </c>
      <c r="DE74" s="343">
        <v>13184</v>
      </c>
      <c r="DF74" s="344">
        <v>110804</v>
      </c>
      <c r="DG74" s="343">
        <v>55713</v>
      </c>
      <c r="DH74" s="345">
        <v>55091</v>
      </c>
      <c r="DI74" s="320">
        <v>142416</v>
      </c>
      <c r="DJ74" s="325">
        <v>70286</v>
      </c>
      <c r="DK74" s="325">
        <v>72130</v>
      </c>
      <c r="DL74" s="320">
        <v>28649</v>
      </c>
      <c r="DM74" s="325">
        <v>14280</v>
      </c>
      <c r="DN74" s="325">
        <v>14369</v>
      </c>
      <c r="DO74" s="320">
        <v>113767</v>
      </c>
      <c r="DP74" s="325">
        <v>56006</v>
      </c>
      <c r="DQ74" s="325">
        <v>57761</v>
      </c>
      <c r="DR74" s="270">
        <v>147517</v>
      </c>
      <c r="DS74" s="270">
        <v>71314</v>
      </c>
      <c r="DT74" s="270">
        <v>76203</v>
      </c>
      <c r="DU74" s="270">
        <v>30806</v>
      </c>
      <c r="DV74" s="270">
        <v>15145</v>
      </c>
      <c r="DW74" s="270">
        <v>15661</v>
      </c>
      <c r="DX74" s="270">
        <v>116711</v>
      </c>
      <c r="DY74" s="270">
        <v>56169</v>
      </c>
      <c r="DZ74" s="270">
        <v>60542</v>
      </c>
    </row>
    <row r="75" spans="1:130" s="270" customFormat="1" x14ac:dyDescent="0.25">
      <c r="A75" s="269" t="s">
        <v>122</v>
      </c>
      <c r="B75" s="270">
        <v>72141</v>
      </c>
      <c r="C75" s="270">
        <v>34182</v>
      </c>
      <c r="D75" s="270">
        <v>37959</v>
      </c>
      <c r="E75" s="270">
        <v>10470</v>
      </c>
      <c r="F75" s="270">
        <v>5349</v>
      </c>
      <c r="G75" s="270">
        <v>5121</v>
      </c>
      <c r="H75" s="270">
        <v>61671</v>
      </c>
      <c r="I75" s="270">
        <v>28833</v>
      </c>
      <c r="J75" s="270">
        <v>32838</v>
      </c>
      <c r="K75" s="270">
        <v>74021</v>
      </c>
      <c r="L75" s="270">
        <v>35018</v>
      </c>
      <c r="M75" s="270">
        <v>39003</v>
      </c>
      <c r="N75" s="270">
        <v>10967</v>
      </c>
      <c r="U75" s="270">
        <v>29436</v>
      </c>
      <c r="V75" s="270">
        <v>33618</v>
      </c>
      <c r="W75" s="270">
        <v>76211</v>
      </c>
      <c r="X75" s="270">
        <v>35954</v>
      </c>
      <c r="Y75" s="270">
        <v>40257</v>
      </c>
      <c r="Z75" s="270">
        <v>11521</v>
      </c>
      <c r="AA75" s="270">
        <v>5828</v>
      </c>
      <c r="AB75" s="270">
        <v>5693</v>
      </c>
      <c r="AC75" s="270">
        <v>64690</v>
      </c>
      <c r="AD75" s="270">
        <v>30126</v>
      </c>
      <c r="AE75" s="270">
        <v>34564</v>
      </c>
      <c r="AF75" s="270">
        <v>78750</v>
      </c>
      <c r="AG75" s="270">
        <v>37064</v>
      </c>
      <c r="AH75" s="270">
        <v>41686</v>
      </c>
      <c r="AI75" s="270">
        <v>12153</v>
      </c>
      <c r="AJ75" s="270">
        <v>6106</v>
      </c>
      <c r="AK75" s="270">
        <v>6047</v>
      </c>
      <c r="AL75" s="270">
        <v>66597</v>
      </c>
      <c r="AM75" s="270">
        <v>30958</v>
      </c>
      <c r="AN75" s="270">
        <v>35639</v>
      </c>
      <c r="AO75" s="270">
        <v>81689</v>
      </c>
      <c r="AP75" s="270">
        <v>38431</v>
      </c>
      <c r="AQ75" s="270">
        <v>43258</v>
      </c>
      <c r="AR75" s="270">
        <v>12880</v>
      </c>
      <c r="AS75" s="270">
        <v>6435</v>
      </c>
      <c r="AT75" s="270">
        <v>6445</v>
      </c>
      <c r="AU75" s="270">
        <v>68809</v>
      </c>
      <c r="AV75" s="270">
        <v>31996</v>
      </c>
      <c r="AW75" s="270">
        <v>36813</v>
      </c>
      <c r="AX75" s="270">
        <v>85047</v>
      </c>
      <c r="AY75" s="270">
        <v>40098</v>
      </c>
      <c r="AZ75" s="270">
        <v>44949</v>
      </c>
      <c r="BA75" s="270">
        <v>13719</v>
      </c>
      <c r="BB75" s="270">
        <v>6826</v>
      </c>
      <c r="BC75" s="270">
        <v>6893</v>
      </c>
      <c r="BD75" s="270">
        <v>71328</v>
      </c>
      <c r="BE75" s="270">
        <v>33272</v>
      </c>
      <c r="BF75" s="270">
        <v>38056</v>
      </c>
      <c r="BG75" s="270">
        <v>88600</v>
      </c>
      <c r="BH75" s="270">
        <v>42063</v>
      </c>
      <c r="BI75" s="270">
        <v>46537</v>
      </c>
      <c r="BJ75" s="270">
        <v>14650</v>
      </c>
      <c r="BK75" s="270">
        <v>7282</v>
      </c>
      <c r="BL75" s="270">
        <v>7368</v>
      </c>
      <c r="BM75" s="270">
        <v>73950</v>
      </c>
      <c r="BN75" s="270">
        <v>34781</v>
      </c>
      <c r="BO75" s="270">
        <v>39169</v>
      </c>
      <c r="BP75" s="271">
        <v>92124</v>
      </c>
      <c r="BQ75" s="271">
        <v>44269</v>
      </c>
      <c r="BR75" s="271">
        <v>47855</v>
      </c>
      <c r="BS75" s="271">
        <v>15641</v>
      </c>
      <c r="BT75" s="271">
        <v>7786</v>
      </c>
      <c r="BU75" s="271">
        <v>7855</v>
      </c>
      <c r="BV75" s="271">
        <v>76483</v>
      </c>
      <c r="BW75" s="271">
        <v>36483</v>
      </c>
      <c r="BX75" s="271">
        <v>40000</v>
      </c>
      <c r="BY75" s="272">
        <v>95603</v>
      </c>
      <c r="BZ75" s="273">
        <v>46618</v>
      </c>
      <c r="CA75" s="273">
        <v>48985</v>
      </c>
      <c r="CB75" s="272">
        <v>16660</v>
      </c>
      <c r="CC75" s="273">
        <v>8313</v>
      </c>
      <c r="CD75" s="273">
        <v>8347</v>
      </c>
      <c r="CE75" s="272">
        <v>78943</v>
      </c>
      <c r="CF75" s="273">
        <v>38305</v>
      </c>
      <c r="CG75" s="273">
        <v>40638</v>
      </c>
      <c r="CH75" s="270">
        <v>99017</v>
      </c>
      <c r="CI75" s="270">
        <v>48999</v>
      </c>
      <c r="CJ75" s="270">
        <v>50018</v>
      </c>
      <c r="CK75" s="273">
        <v>17671</v>
      </c>
      <c r="CL75" s="270">
        <v>8837</v>
      </c>
      <c r="CM75" s="270">
        <v>8834</v>
      </c>
      <c r="CN75" s="273">
        <v>81346</v>
      </c>
      <c r="CO75" s="270">
        <v>40162</v>
      </c>
      <c r="CP75" s="270">
        <v>41184</v>
      </c>
      <c r="CQ75" s="286">
        <v>102371</v>
      </c>
      <c r="CR75" s="279">
        <v>51327</v>
      </c>
      <c r="CS75" s="279">
        <v>51044</v>
      </c>
      <c r="CT75" s="286">
        <v>18646</v>
      </c>
      <c r="CU75" s="279">
        <v>9336</v>
      </c>
      <c r="CV75" s="279">
        <v>9310</v>
      </c>
      <c r="CW75" s="286">
        <v>83725</v>
      </c>
      <c r="CX75" s="270">
        <v>41991</v>
      </c>
      <c r="CY75" s="270">
        <v>41734</v>
      </c>
      <c r="CZ75" s="342">
        <v>105775</v>
      </c>
      <c r="DA75" s="343">
        <v>53590</v>
      </c>
      <c r="DB75" s="343">
        <v>52185</v>
      </c>
      <c r="DC75" s="344">
        <v>19614</v>
      </c>
      <c r="DD75" s="343">
        <v>9824</v>
      </c>
      <c r="DE75" s="343">
        <v>9790</v>
      </c>
      <c r="DF75" s="344">
        <v>86161</v>
      </c>
      <c r="DG75" s="343">
        <v>43766</v>
      </c>
      <c r="DH75" s="345">
        <v>42395</v>
      </c>
      <c r="DI75" s="320">
        <v>109365</v>
      </c>
      <c r="DJ75" s="325">
        <v>55776</v>
      </c>
      <c r="DK75" s="325">
        <v>53589</v>
      </c>
      <c r="DL75" s="320">
        <v>20619</v>
      </c>
      <c r="DM75" s="325">
        <v>10315</v>
      </c>
      <c r="DN75" s="325">
        <v>10304</v>
      </c>
      <c r="DO75" s="320">
        <v>88746</v>
      </c>
      <c r="DP75" s="325">
        <v>45461</v>
      </c>
      <c r="DQ75" s="325">
        <v>43285</v>
      </c>
      <c r="DR75" s="270">
        <v>113160</v>
      </c>
      <c r="DS75" s="270">
        <v>57821</v>
      </c>
      <c r="DT75" s="270">
        <v>55339</v>
      </c>
      <c r="DU75" s="270">
        <v>21723</v>
      </c>
      <c r="DV75" s="270">
        <v>10835</v>
      </c>
      <c r="DW75" s="270">
        <v>10888</v>
      </c>
      <c r="DX75" s="270">
        <v>91437</v>
      </c>
      <c r="DY75" s="270">
        <v>46986</v>
      </c>
      <c r="DZ75" s="270">
        <v>44451</v>
      </c>
    </row>
    <row r="76" spans="1:130" s="270" customFormat="1" x14ac:dyDescent="0.25">
      <c r="A76" s="269" t="s">
        <v>123</v>
      </c>
      <c r="B76" s="270">
        <v>54088</v>
      </c>
      <c r="C76" s="270">
        <v>26198</v>
      </c>
      <c r="D76" s="270">
        <v>27890</v>
      </c>
      <c r="E76" s="270">
        <v>7492</v>
      </c>
      <c r="F76" s="270">
        <v>3616</v>
      </c>
      <c r="G76" s="270">
        <v>3876</v>
      </c>
      <c r="H76" s="270">
        <v>46596</v>
      </c>
      <c r="I76" s="270">
        <v>22582</v>
      </c>
      <c r="J76" s="270">
        <v>24014</v>
      </c>
      <c r="K76" s="270">
        <v>55974</v>
      </c>
      <c r="L76" s="270">
        <v>26978</v>
      </c>
      <c r="M76" s="270">
        <v>28996</v>
      </c>
      <c r="N76" s="270">
        <v>7969</v>
      </c>
      <c r="U76" s="270">
        <v>23124</v>
      </c>
      <c r="V76" s="270">
        <v>24881</v>
      </c>
      <c r="W76" s="270">
        <v>57828</v>
      </c>
      <c r="X76" s="270">
        <v>27737</v>
      </c>
      <c r="Y76" s="270">
        <v>30091</v>
      </c>
      <c r="Z76" s="270">
        <v>8464</v>
      </c>
      <c r="AA76" s="270">
        <v>4108</v>
      </c>
      <c r="AB76" s="270">
        <v>4356</v>
      </c>
      <c r="AC76" s="270">
        <v>49364</v>
      </c>
      <c r="AD76" s="270">
        <v>23629</v>
      </c>
      <c r="AE76" s="270">
        <v>25735</v>
      </c>
      <c r="AF76" s="270">
        <v>59634</v>
      </c>
      <c r="AG76" s="270">
        <v>28474</v>
      </c>
      <c r="AH76" s="270">
        <v>31160</v>
      </c>
      <c r="AI76" s="270">
        <v>8968</v>
      </c>
      <c r="AJ76" s="270">
        <v>4365</v>
      </c>
      <c r="AK76" s="270">
        <v>4603</v>
      </c>
      <c r="AL76" s="270">
        <v>50666</v>
      </c>
      <c r="AM76" s="270">
        <v>24109</v>
      </c>
      <c r="AN76" s="270">
        <v>26557</v>
      </c>
      <c r="AO76" s="270">
        <v>61372</v>
      </c>
      <c r="AP76" s="270">
        <v>29198</v>
      </c>
      <c r="AQ76" s="270">
        <v>32174</v>
      </c>
      <c r="AR76" s="270">
        <v>9477</v>
      </c>
      <c r="AS76" s="270">
        <v>4618</v>
      </c>
      <c r="AT76" s="270">
        <v>4859</v>
      </c>
      <c r="AU76" s="270">
        <v>51895</v>
      </c>
      <c r="AV76" s="270">
        <v>24580</v>
      </c>
      <c r="AW76" s="270">
        <v>27315</v>
      </c>
      <c r="AX76" s="270">
        <v>63034</v>
      </c>
      <c r="AY76" s="270">
        <v>29915</v>
      </c>
      <c r="AZ76" s="270">
        <v>33119</v>
      </c>
      <c r="BA76" s="270">
        <v>9988</v>
      </c>
      <c r="BB76" s="270">
        <v>4860</v>
      </c>
      <c r="BC76" s="270">
        <v>5128</v>
      </c>
      <c r="BD76" s="270">
        <v>53046</v>
      </c>
      <c r="BE76" s="270">
        <v>25055</v>
      </c>
      <c r="BF76" s="270">
        <v>27991</v>
      </c>
      <c r="BG76" s="270">
        <v>64798</v>
      </c>
      <c r="BH76" s="270">
        <v>30664</v>
      </c>
      <c r="BI76" s="270">
        <v>34134</v>
      </c>
      <c r="BJ76" s="270">
        <v>10519</v>
      </c>
      <c r="BK76" s="270">
        <v>5094</v>
      </c>
      <c r="BL76" s="270">
        <v>5425</v>
      </c>
      <c r="BM76" s="270">
        <v>54279</v>
      </c>
      <c r="BN76" s="270">
        <v>25570</v>
      </c>
      <c r="BO76" s="270">
        <v>28709</v>
      </c>
      <c r="BP76" s="271">
        <v>66849</v>
      </c>
      <c r="BQ76" s="271">
        <v>31501</v>
      </c>
      <c r="BR76" s="271">
        <v>35348</v>
      </c>
      <c r="BS76" s="271">
        <v>11107</v>
      </c>
      <c r="BT76" s="271">
        <v>5343</v>
      </c>
      <c r="BU76" s="271">
        <v>5764</v>
      </c>
      <c r="BV76" s="271">
        <v>55742</v>
      </c>
      <c r="BW76" s="271">
        <v>26158</v>
      </c>
      <c r="BX76" s="271">
        <v>29584</v>
      </c>
      <c r="BY76" s="272">
        <v>69224</v>
      </c>
      <c r="BZ76" s="273">
        <v>32501</v>
      </c>
      <c r="CA76" s="273">
        <v>36723</v>
      </c>
      <c r="CB76" s="272">
        <v>11765</v>
      </c>
      <c r="CC76" s="273">
        <v>5619</v>
      </c>
      <c r="CD76" s="273">
        <v>6146</v>
      </c>
      <c r="CE76" s="272">
        <v>57459</v>
      </c>
      <c r="CF76" s="273">
        <v>26882</v>
      </c>
      <c r="CG76" s="273">
        <v>30577</v>
      </c>
      <c r="CH76" s="270">
        <v>71955</v>
      </c>
      <c r="CI76" s="270">
        <v>33727</v>
      </c>
      <c r="CJ76" s="270">
        <v>38228</v>
      </c>
      <c r="CK76" s="273">
        <v>12502</v>
      </c>
      <c r="CL76" s="270">
        <v>5938</v>
      </c>
      <c r="CM76" s="270">
        <v>6564</v>
      </c>
      <c r="CN76" s="273">
        <v>59453</v>
      </c>
      <c r="CO76" s="270">
        <v>27789</v>
      </c>
      <c r="CP76" s="270">
        <v>31664</v>
      </c>
      <c r="CQ76" s="286">
        <v>75072</v>
      </c>
      <c r="CR76" s="279">
        <v>35225</v>
      </c>
      <c r="CS76" s="279">
        <v>39847</v>
      </c>
      <c r="CT76" s="286">
        <v>13348</v>
      </c>
      <c r="CU76" s="279">
        <v>6313</v>
      </c>
      <c r="CV76" s="279">
        <v>7035</v>
      </c>
      <c r="CW76" s="286">
        <v>61724</v>
      </c>
      <c r="CX76" s="270">
        <v>28912</v>
      </c>
      <c r="CY76" s="270">
        <v>32812</v>
      </c>
      <c r="CZ76" s="342">
        <v>78357</v>
      </c>
      <c r="DA76" s="343">
        <v>36991</v>
      </c>
      <c r="DB76" s="343">
        <v>41366</v>
      </c>
      <c r="DC76" s="344">
        <v>14266</v>
      </c>
      <c r="DD76" s="343">
        <v>6742</v>
      </c>
      <c r="DE76" s="343">
        <v>7524</v>
      </c>
      <c r="DF76" s="344">
        <v>64091</v>
      </c>
      <c r="DG76" s="343">
        <v>30249</v>
      </c>
      <c r="DH76" s="345">
        <v>33842</v>
      </c>
      <c r="DI76" s="320">
        <v>81624</v>
      </c>
      <c r="DJ76" s="325">
        <v>38980</v>
      </c>
      <c r="DK76" s="325">
        <v>42644</v>
      </c>
      <c r="DL76" s="320">
        <v>15252</v>
      </c>
      <c r="DM76" s="325">
        <v>7220</v>
      </c>
      <c r="DN76" s="325">
        <v>8032</v>
      </c>
      <c r="DO76" s="320">
        <v>66372</v>
      </c>
      <c r="DP76" s="325">
        <v>31760</v>
      </c>
      <c r="DQ76" s="325">
        <v>34612</v>
      </c>
      <c r="DR76" s="270">
        <v>84856</v>
      </c>
      <c r="DS76" s="270">
        <v>41104</v>
      </c>
      <c r="DT76" s="270">
        <v>43752</v>
      </c>
      <c r="DU76" s="270">
        <v>16265</v>
      </c>
      <c r="DV76" s="270">
        <v>7720</v>
      </c>
      <c r="DW76" s="270">
        <v>8545</v>
      </c>
      <c r="DX76" s="270">
        <v>68591</v>
      </c>
      <c r="DY76" s="270">
        <v>33384</v>
      </c>
      <c r="DZ76" s="270">
        <v>35207</v>
      </c>
    </row>
    <row r="77" spans="1:130" s="270" customFormat="1" x14ac:dyDescent="0.25">
      <c r="A77" s="269" t="s">
        <v>124</v>
      </c>
      <c r="B77" s="270">
        <v>39531</v>
      </c>
      <c r="C77" s="270">
        <v>19651</v>
      </c>
      <c r="D77" s="270">
        <v>19880</v>
      </c>
      <c r="E77" s="270">
        <v>5276</v>
      </c>
      <c r="F77" s="270">
        <v>2504</v>
      </c>
      <c r="G77" s="270">
        <v>2772</v>
      </c>
      <c r="H77" s="270">
        <v>34255</v>
      </c>
      <c r="I77" s="270">
        <v>17147</v>
      </c>
      <c r="J77" s="270">
        <v>17108</v>
      </c>
      <c r="K77" s="270">
        <v>40977</v>
      </c>
      <c r="L77" s="270">
        <v>20220</v>
      </c>
      <c r="M77" s="270">
        <v>20757</v>
      </c>
      <c r="N77" s="270">
        <v>5624</v>
      </c>
      <c r="U77" s="270">
        <v>17582</v>
      </c>
      <c r="V77" s="270">
        <v>17771</v>
      </c>
      <c r="W77" s="270">
        <v>42423</v>
      </c>
      <c r="X77" s="270">
        <v>20802</v>
      </c>
      <c r="Y77" s="270">
        <v>21621</v>
      </c>
      <c r="Z77" s="270">
        <v>5987</v>
      </c>
      <c r="AA77" s="270">
        <v>2777</v>
      </c>
      <c r="AB77" s="270">
        <v>3210</v>
      </c>
      <c r="AC77" s="270">
        <v>36436</v>
      </c>
      <c r="AD77" s="270">
        <v>18025</v>
      </c>
      <c r="AE77" s="270">
        <v>18411</v>
      </c>
      <c r="AF77" s="270">
        <v>43895</v>
      </c>
      <c r="AG77" s="270">
        <v>21405</v>
      </c>
      <c r="AH77" s="270">
        <v>22490</v>
      </c>
      <c r="AI77" s="270">
        <v>6372</v>
      </c>
      <c r="AJ77" s="270">
        <v>2933</v>
      </c>
      <c r="AK77" s="270">
        <v>3439</v>
      </c>
      <c r="AL77" s="270">
        <v>37523</v>
      </c>
      <c r="AM77" s="270">
        <v>18472</v>
      </c>
      <c r="AN77" s="270">
        <v>19051</v>
      </c>
      <c r="AO77" s="270">
        <v>45425</v>
      </c>
      <c r="AP77" s="270">
        <v>22024</v>
      </c>
      <c r="AQ77" s="270">
        <v>23401</v>
      </c>
      <c r="AR77" s="270">
        <v>6785</v>
      </c>
      <c r="AS77" s="270">
        <v>3107</v>
      </c>
      <c r="AT77" s="270">
        <v>3678</v>
      </c>
      <c r="AU77" s="270">
        <v>38640</v>
      </c>
      <c r="AV77" s="270">
        <v>18917</v>
      </c>
      <c r="AW77" s="270">
        <v>19723</v>
      </c>
      <c r="AX77" s="270">
        <v>47043</v>
      </c>
      <c r="AY77" s="270">
        <v>22670</v>
      </c>
      <c r="AZ77" s="270">
        <v>24373</v>
      </c>
      <c r="BA77" s="270">
        <v>7235</v>
      </c>
      <c r="BB77" s="270">
        <v>3309</v>
      </c>
      <c r="BC77" s="270">
        <v>3926</v>
      </c>
      <c r="BD77" s="270">
        <v>39808</v>
      </c>
      <c r="BE77" s="270">
        <v>19361</v>
      </c>
      <c r="BF77" s="270">
        <v>20447</v>
      </c>
      <c r="BG77" s="270">
        <v>48689</v>
      </c>
      <c r="BH77" s="270">
        <v>23313</v>
      </c>
      <c r="BI77" s="270">
        <v>25376</v>
      </c>
      <c r="BJ77" s="270">
        <v>7707</v>
      </c>
      <c r="BK77" s="270">
        <v>3528</v>
      </c>
      <c r="BL77" s="270">
        <v>4179</v>
      </c>
      <c r="BM77" s="270">
        <v>40982</v>
      </c>
      <c r="BN77" s="270">
        <v>19785</v>
      </c>
      <c r="BO77" s="270">
        <v>21197</v>
      </c>
      <c r="BP77" s="271">
        <v>50308</v>
      </c>
      <c r="BQ77" s="271">
        <v>23943</v>
      </c>
      <c r="BR77" s="271">
        <v>26365</v>
      </c>
      <c r="BS77" s="271">
        <v>8194</v>
      </c>
      <c r="BT77" s="271">
        <v>3763</v>
      </c>
      <c r="BU77" s="271">
        <v>4431</v>
      </c>
      <c r="BV77" s="271">
        <v>42114</v>
      </c>
      <c r="BW77" s="271">
        <v>20180</v>
      </c>
      <c r="BX77" s="271">
        <v>21934</v>
      </c>
      <c r="BY77" s="272">
        <v>51886</v>
      </c>
      <c r="BZ77" s="273">
        <v>24554</v>
      </c>
      <c r="CA77" s="273">
        <v>27332</v>
      </c>
      <c r="CB77" s="272">
        <v>8691</v>
      </c>
      <c r="CC77" s="273">
        <v>4001</v>
      </c>
      <c r="CD77" s="273">
        <v>4690</v>
      </c>
      <c r="CE77" s="272">
        <v>43195</v>
      </c>
      <c r="CF77" s="273">
        <v>20553</v>
      </c>
      <c r="CG77" s="273">
        <v>22642</v>
      </c>
      <c r="CH77" s="270">
        <v>53409</v>
      </c>
      <c r="CI77" s="270">
        <v>25154</v>
      </c>
      <c r="CJ77" s="270">
        <v>28255</v>
      </c>
      <c r="CK77" s="273">
        <v>9197</v>
      </c>
      <c r="CL77" s="270">
        <v>4236</v>
      </c>
      <c r="CM77" s="270">
        <v>4961</v>
      </c>
      <c r="CN77" s="273">
        <v>44212</v>
      </c>
      <c r="CO77" s="270">
        <v>20918</v>
      </c>
      <c r="CP77" s="270">
        <v>23294</v>
      </c>
      <c r="CQ77" s="286">
        <v>54855</v>
      </c>
      <c r="CR77" s="279">
        <v>25749</v>
      </c>
      <c r="CS77" s="279">
        <v>29106</v>
      </c>
      <c r="CT77" s="286">
        <v>9696</v>
      </c>
      <c r="CU77" s="279">
        <v>4460</v>
      </c>
      <c r="CV77" s="279">
        <v>5236</v>
      </c>
      <c r="CW77" s="286">
        <v>45159</v>
      </c>
      <c r="CX77" s="270">
        <v>21289</v>
      </c>
      <c r="CY77" s="270">
        <v>23870</v>
      </c>
      <c r="CZ77" s="342">
        <v>56410</v>
      </c>
      <c r="DA77" s="343">
        <v>26376</v>
      </c>
      <c r="DB77" s="343">
        <v>30034</v>
      </c>
      <c r="DC77" s="344">
        <v>10224</v>
      </c>
      <c r="DD77" s="343">
        <v>4681</v>
      </c>
      <c r="DE77" s="343">
        <v>5543</v>
      </c>
      <c r="DF77" s="344">
        <v>46186</v>
      </c>
      <c r="DG77" s="343">
        <v>21695</v>
      </c>
      <c r="DH77" s="345">
        <v>24491</v>
      </c>
      <c r="DI77" s="320">
        <v>58227</v>
      </c>
      <c r="DJ77" s="325">
        <v>27084</v>
      </c>
      <c r="DK77" s="325">
        <v>31143</v>
      </c>
      <c r="DL77" s="320">
        <v>10802</v>
      </c>
      <c r="DM77" s="325">
        <v>4915</v>
      </c>
      <c r="DN77" s="325">
        <v>5887</v>
      </c>
      <c r="DO77" s="320">
        <v>47425</v>
      </c>
      <c r="DP77" s="325">
        <v>22169</v>
      </c>
      <c r="DQ77" s="325">
        <v>25256</v>
      </c>
      <c r="DR77" s="270">
        <v>60344</v>
      </c>
      <c r="DS77" s="270">
        <v>27938</v>
      </c>
      <c r="DT77" s="270">
        <v>32406</v>
      </c>
      <c r="DU77" s="270">
        <v>11446</v>
      </c>
      <c r="DV77" s="270">
        <v>5174</v>
      </c>
      <c r="DW77" s="270">
        <v>6272</v>
      </c>
      <c r="DX77" s="270">
        <v>48898</v>
      </c>
      <c r="DY77" s="270">
        <v>22764</v>
      </c>
      <c r="DZ77" s="270">
        <v>26134</v>
      </c>
    </row>
    <row r="78" spans="1:130" s="270" customFormat="1" x14ac:dyDescent="0.25">
      <c r="A78" s="269" t="s">
        <v>125</v>
      </c>
      <c r="B78" s="270">
        <v>26704</v>
      </c>
      <c r="C78" s="270">
        <v>13967</v>
      </c>
      <c r="D78" s="270">
        <v>12737</v>
      </c>
      <c r="E78" s="270">
        <v>3439</v>
      </c>
      <c r="F78" s="270">
        <v>1665</v>
      </c>
      <c r="G78" s="270">
        <v>1774</v>
      </c>
      <c r="H78" s="270">
        <v>23265</v>
      </c>
      <c r="I78" s="270">
        <v>12302</v>
      </c>
      <c r="J78" s="270">
        <v>10963</v>
      </c>
      <c r="K78" s="270">
        <v>27950</v>
      </c>
      <c r="L78" s="270">
        <v>14417</v>
      </c>
      <c r="M78" s="270">
        <v>13533</v>
      </c>
      <c r="N78" s="270">
        <v>3669</v>
      </c>
      <c r="U78" s="270">
        <v>12675</v>
      </c>
      <c r="V78" s="270">
        <v>11606</v>
      </c>
      <c r="W78" s="270">
        <v>29197</v>
      </c>
      <c r="X78" s="270">
        <v>14866</v>
      </c>
      <c r="Y78" s="270">
        <v>14331</v>
      </c>
      <c r="Z78" s="270">
        <v>3922</v>
      </c>
      <c r="AA78" s="270">
        <v>1833</v>
      </c>
      <c r="AB78" s="270">
        <v>2089</v>
      </c>
      <c r="AC78" s="270">
        <v>25275</v>
      </c>
      <c r="AD78" s="270">
        <v>13033</v>
      </c>
      <c r="AE78" s="270">
        <v>12242</v>
      </c>
      <c r="AF78" s="270">
        <v>30451</v>
      </c>
      <c r="AG78" s="270">
        <v>15317</v>
      </c>
      <c r="AH78" s="270">
        <v>15134</v>
      </c>
      <c r="AI78" s="270">
        <v>4199</v>
      </c>
      <c r="AJ78" s="270">
        <v>1935</v>
      </c>
      <c r="AK78" s="270">
        <v>2264</v>
      </c>
      <c r="AL78" s="270">
        <v>26252</v>
      </c>
      <c r="AM78" s="270">
        <v>13382</v>
      </c>
      <c r="AN78" s="270">
        <v>12870</v>
      </c>
      <c r="AO78" s="270">
        <v>31693</v>
      </c>
      <c r="AP78" s="270">
        <v>15764</v>
      </c>
      <c r="AQ78" s="270">
        <v>15929</v>
      </c>
      <c r="AR78" s="270">
        <v>4496</v>
      </c>
      <c r="AS78" s="270">
        <v>2044</v>
      </c>
      <c r="AT78" s="270">
        <v>2452</v>
      </c>
      <c r="AU78" s="270">
        <v>27197</v>
      </c>
      <c r="AV78" s="270">
        <v>13720</v>
      </c>
      <c r="AW78" s="270">
        <v>13477</v>
      </c>
      <c r="AX78" s="270">
        <v>32914</v>
      </c>
      <c r="AY78" s="270">
        <v>16203</v>
      </c>
      <c r="AZ78" s="270">
        <v>16711</v>
      </c>
      <c r="BA78" s="270">
        <v>4806</v>
      </c>
      <c r="BB78" s="270">
        <v>2157</v>
      </c>
      <c r="BC78" s="270">
        <v>2649</v>
      </c>
      <c r="BD78" s="270">
        <v>28108</v>
      </c>
      <c r="BE78" s="270">
        <v>14046</v>
      </c>
      <c r="BF78" s="270">
        <v>14062</v>
      </c>
      <c r="BG78" s="270">
        <v>34130</v>
      </c>
      <c r="BH78" s="270">
        <v>16650</v>
      </c>
      <c r="BI78" s="270">
        <v>17480</v>
      </c>
      <c r="BJ78" s="270">
        <v>5136</v>
      </c>
      <c r="BK78" s="270">
        <v>2278</v>
      </c>
      <c r="BL78" s="270">
        <v>2858</v>
      </c>
      <c r="BM78" s="270">
        <v>28994</v>
      </c>
      <c r="BN78" s="270">
        <v>14372</v>
      </c>
      <c r="BO78" s="270">
        <v>14622</v>
      </c>
      <c r="BP78" s="271">
        <v>35346</v>
      </c>
      <c r="BQ78" s="271">
        <v>17107</v>
      </c>
      <c r="BR78" s="271">
        <v>18239</v>
      </c>
      <c r="BS78" s="271">
        <v>5477</v>
      </c>
      <c r="BT78" s="271">
        <v>2400</v>
      </c>
      <c r="BU78" s="271">
        <v>3077</v>
      </c>
      <c r="BV78" s="271">
        <v>29869</v>
      </c>
      <c r="BW78" s="271">
        <v>14707</v>
      </c>
      <c r="BX78" s="271">
        <v>15162</v>
      </c>
      <c r="BY78" s="272">
        <v>36579</v>
      </c>
      <c r="BZ78" s="273">
        <v>17581</v>
      </c>
      <c r="CA78" s="273">
        <v>18998</v>
      </c>
      <c r="CB78" s="272">
        <v>5834</v>
      </c>
      <c r="CC78" s="273">
        <v>2537</v>
      </c>
      <c r="CD78" s="273">
        <v>3297</v>
      </c>
      <c r="CE78" s="272">
        <v>30745</v>
      </c>
      <c r="CF78" s="273">
        <v>15044</v>
      </c>
      <c r="CG78" s="273">
        <v>15701</v>
      </c>
      <c r="CH78" s="270">
        <v>37864</v>
      </c>
      <c r="CI78" s="270">
        <v>18068</v>
      </c>
      <c r="CJ78" s="270">
        <v>19796</v>
      </c>
      <c r="CK78" s="273">
        <v>6217</v>
      </c>
      <c r="CL78" s="270">
        <v>2689</v>
      </c>
      <c r="CM78" s="270">
        <v>3528</v>
      </c>
      <c r="CN78" s="273">
        <v>31647</v>
      </c>
      <c r="CO78" s="270">
        <v>15379</v>
      </c>
      <c r="CP78" s="270">
        <v>16268</v>
      </c>
      <c r="CQ78" s="286">
        <v>39232</v>
      </c>
      <c r="CR78" s="279">
        <v>18579</v>
      </c>
      <c r="CS78" s="279">
        <v>20653</v>
      </c>
      <c r="CT78" s="286">
        <v>6632</v>
      </c>
      <c r="CU78" s="279">
        <v>2863</v>
      </c>
      <c r="CV78" s="279">
        <v>3769</v>
      </c>
      <c r="CW78" s="286">
        <v>32600</v>
      </c>
      <c r="CX78" s="270">
        <v>15716</v>
      </c>
      <c r="CY78" s="270">
        <v>16884</v>
      </c>
      <c r="CZ78" s="342">
        <v>40622</v>
      </c>
      <c r="DA78" s="343">
        <v>19088</v>
      </c>
      <c r="DB78" s="343">
        <v>21534</v>
      </c>
      <c r="DC78" s="344">
        <v>7066</v>
      </c>
      <c r="DD78" s="343">
        <v>3053</v>
      </c>
      <c r="DE78" s="343">
        <v>4013</v>
      </c>
      <c r="DF78" s="344">
        <v>33556</v>
      </c>
      <c r="DG78" s="343">
        <v>16035</v>
      </c>
      <c r="DH78" s="345">
        <v>17521</v>
      </c>
      <c r="DI78" s="320">
        <v>41997</v>
      </c>
      <c r="DJ78" s="325">
        <v>19587</v>
      </c>
      <c r="DK78" s="325">
        <v>22410</v>
      </c>
      <c r="DL78" s="320">
        <v>7512</v>
      </c>
      <c r="DM78" s="325">
        <v>3253</v>
      </c>
      <c r="DN78" s="325">
        <v>4259</v>
      </c>
      <c r="DO78" s="320">
        <v>34485</v>
      </c>
      <c r="DP78" s="325">
        <v>16334</v>
      </c>
      <c r="DQ78" s="325">
        <v>18151</v>
      </c>
      <c r="DR78" s="270">
        <v>43345</v>
      </c>
      <c r="DS78" s="270">
        <v>20076</v>
      </c>
      <c r="DT78" s="270">
        <v>23269</v>
      </c>
      <c r="DU78" s="270">
        <v>7971</v>
      </c>
      <c r="DV78" s="270">
        <v>3460</v>
      </c>
      <c r="DW78" s="270">
        <v>4511</v>
      </c>
      <c r="DX78" s="270">
        <v>35374</v>
      </c>
      <c r="DY78" s="270">
        <v>16616</v>
      </c>
      <c r="DZ78" s="270">
        <v>18758</v>
      </c>
    </row>
    <row r="79" spans="1:130" s="270" customFormat="1" x14ac:dyDescent="0.25">
      <c r="A79" s="269" t="s">
        <v>126</v>
      </c>
      <c r="B79" s="270">
        <v>15602</v>
      </c>
      <c r="C79" s="270">
        <v>9146</v>
      </c>
      <c r="D79" s="270">
        <v>6456</v>
      </c>
      <c r="E79" s="270">
        <v>1978</v>
      </c>
      <c r="F79" s="270">
        <v>1098</v>
      </c>
      <c r="G79" s="270">
        <v>880</v>
      </c>
      <c r="H79" s="270">
        <v>13624</v>
      </c>
      <c r="I79" s="270">
        <v>8048</v>
      </c>
      <c r="J79" s="270">
        <v>5576</v>
      </c>
      <c r="K79" s="270">
        <v>16780</v>
      </c>
      <c r="L79" s="270">
        <v>9504</v>
      </c>
      <c r="M79" s="270">
        <v>7276</v>
      </c>
      <c r="N79" s="270">
        <v>2158</v>
      </c>
      <c r="U79" s="270">
        <v>8367</v>
      </c>
      <c r="V79" s="270">
        <v>6255</v>
      </c>
      <c r="W79" s="270">
        <v>17857</v>
      </c>
      <c r="X79" s="270">
        <v>9832</v>
      </c>
      <c r="Y79" s="270">
        <v>8025</v>
      </c>
      <c r="Z79" s="270">
        <v>2332</v>
      </c>
      <c r="AA79" s="270">
        <v>1174</v>
      </c>
      <c r="AB79" s="270">
        <v>1158</v>
      </c>
      <c r="AC79" s="270">
        <v>15525</v>
      </c>
      <c r="AD79" s="270">
        <v>8658</v>
      </c>
      <c r="AE79" s="270">
        <v>6867</v>
      </c>
      <c r="AF79" s="270">
        <v>18864</v>
      </c>
      <c r="AG79" s="270">
        <v>10142</v>
      </c>
      <c r="AH79" s="270">
        <v>8722</v>
      </c>
      <c r="AI79" s="270">
        <v>2506</v>
      </c>
      <c r="AJ79" s="270">
        <v>1213</v>
      </c>
      <c r="AK79" s="270">
        <v>1293</v>
      </c>
      <c r="AL79" s="270">
        <v>16358</v>
      </c>
      <c r="AM79" s="270">
        <v>8929</v>
      </c>
      <c r="AN79" s="270">
        <v>7429</v>
      </c>
      <c r="AO79" s="270">
        <v>19833</v>
      </c>
      <c r="AP79" s="270">
        <v>10444</v>
      </c>
      <c r="AQ79" s="270">
        <v>9389</v>
      </c>
      <c r="AR79" s="270">
        <v>2685</v>
      </c>
      <c r="AS79" s="270">
        <v>1259</v>
      </c>
      <c r="AT79" s="270">
        <v>1426</v>
      </c>
      <c r="AU79" s="270">
        <v>17148</v>
      </c>
      <c r="AV79" s="270">
        <v>9185</v>
      </c>
      <c r="AW79" s="270">
        <v>7963</v>
      </c>
      <c r="AX79" s="270">
        <v>20796</v>
      </c>
      <c r="AY79" s="270">
        <v>10754</v>
      </c>
      <c r="AZ79" s="270">
        <v>10042</v>
      </c>
      <c r="BA79" s="270">
        <v>2875</v>
      </c>
      <c r="BB79" s="270">
        <v>1315</v>
      </c>
      <c r="BC79" s="270">
        <v>1560</v>
      </c>
      <c r="BD79" s="270">
        <v>17921</v>
      </c>
      <c r="BE79" s="270">
        <v>9439</v>
      </c>
      <c r="BF79" s="270">
        <v>8482</v>
      </c>
      <c r="BG79" s="270">
        <v>21754</v>
      </c>
      <c r="BH79" s="270">
        <v>11061</v>
      </c>
      <c r="BI79" s="270">
        <v>10693</v>
      </c>
      <c r="BJ79" s="270">
        <v>3072</v>
      </c>
      <c r="BK79" s="270">
        <v>1375</v>
      </c>
      <c r="BL79" s="270">
        <v>1697</v>
      </c>
      <c r="BM79" s="270">
        <v>18682</v>
      </c>
      <c r="BN79" s="270">
        <v>9686</v>
      </c>
      <c r="BO79" s="270">
        <v>8996</v>
      </c>
      <c r="BP79" s="271">
        <v>22715</v>
      </c>
      <c r="BQ79" s="271">
        <v>11371</v>
      </c>
      <c r="BR79" s="271">
        <v>11344</v>
      </c>
      <c r="BS79" s="271">
        <v>3295</v>
      </c>
      <c r="BT79" s="271">
        <v>1452</v>
      </c>
      <c r="BU79" s="271">
        <v>1843</v>
      </c>
      <c r="BV79" s="271">
        <v>19420</v>
      </c>
      <c r="BW79" s="271">
        <v>9919</v>
      </c>
      <c r="BX79" s="271">
        <v>9501</v>
      </c>
      <c r="BY79" s="272">
        <v>23691</v>
      </c>
      <c r="BZ79" s="273">
        <v>11680</v>
      </c>
      <c r="CA79" s="273">
        <v>12011</v>
      </c>
      <c r="CB79" s="272">
        <v>3535</v>
      </c>
      <c r="CC79" s="273">
        <v>1532</v>
      </c>
      <c r="CD79" s="273">
        <v>2003</v>
      </c>
      <c r="CE79" s="272">
        <v>20156</v>
      </c>
      <c r="CF79" s="273">
        <v>10148</v>
      </c>
      <c r="CG79" s="273">
        <v>10008</v>
      </c>
      <c r="CH79" s="270">
        <v>24654</v>
      </c>
      <c r="CI79" s="270">
        <v>11990</v>
      </c>
      <c r="CJ79" s="270">
        <v>12664</v>
      </c>
      <c r="CK79" s="273">
        <v>3788</v>
      </c>
      <c r="CL79" s="270">
        <v>1618</v>
      </c>
      <c r="CM79" s="270">
        <v>2170</v>
      </c>
      <c r="CN79" s="273">
        <v>20866</v>
      </c>
      <c r="CO79" s="270">
        <v>10372</v>
      </c>
      <c r="CP79" s="270">
        <v>10494</v>
      </c>
      <c r="CQ79" s="286">
        <v>25598</v>
      </c>
      <c r="CR79" s="279">
        <v>12289</v>
      </c>
      <c r="CS79" s="279">
        <v>13309</v>
      </c>
      <c r="CT79" s="286">
        <v>4054</v>
      </c>
      <c r="CU79" s="279">
        <v>1708</v>
      </c>
      <c r="CV79" s="279">
        <v>2346</v>
      </c>
      <c r="CW79" s="286">
        <v>21544</v>
      </c>
      <c r="CX79" s="270">
        <v>10581</v>
      </c>
      <c r="CY79" s="270">
        <v>10963</v>
      </c>
      <c r="CZ79" s="342">
        <v>26544</v>
      </c>
      <c r="DA79" s="343">
        <v>12599</v>
      </c>
      <c r="DB79" s="343">
        <v>13945</v>
      </c>
      <c r="DC79" s="344">
        <v>4336</v>
      </c>
      <c r="DD79" s="343">
        <v>1803</v>
      </c>
      <c r="DE79" s="343">
        <v>2533</v>
      </c>
      <c r="DF79" s="344">
        <v>22208</v>
      </c>
      <c r="DG79" s="343">
        <v>10796</v>
      </c>
      <c r="DH79" s="345">
        <v>11412</v>
      </c>
      <c r="DI79" s="320">
        <v>27498</v>
      </c>
      <c r="DJ79" s="325">
        <v>12924</v>
      </c>
      <c r="DK79" s="325">
        <v>14574</v>
      </c>
      <c r="DL79" s="320">
        <v>4629</v>
      </c>
      <c r="DM79" s="325">
        <v>1902</v>
      </c>
      <c r="DN79" s="325">
        <v>2727</v>
      </c>
      <c r="DO79" s="320">
        <v>22869</v>
      </c>
      <c r="DP79" s="325">
        <v>11022</v>
      </c>
      <c r="DQ79" s="325">
        <v>11847</v>
      </c>
      <c r="DR79" s="270">
        <v>28475</v>
      </c>
      <c r="DS79" s="270">
        <v>13263</v>
      </c>
      <c r="DT79" s="270">
        <v>15212</v>
      </c>
      <c r="DU79" s="270">
        <v>4938</v>
      </c>
      <c r="DV79" s="270">
        <v>2011</v>
      </c>
      <c r="DW79" s="270">
        <v>2927</v>
      </c>
      <c r="DX79" s="270">
        <v>23537</v>
      </c>
      <c r="DY79" s="270">
        <v>11252</v>
      </c>
      <c r="DZ79" s="270">
        <v>12285</v>
      </c>
    </row>
    <row r="80" spans="1:130" s="270" customFormat="1" x14ac:dyDescent="0.25">
      <c r="A80" s="269" t="s">
        <v>127</v>
      </c>
      <c r="B80" s="270">
        <v>16232</v>
      </c>
      <c r="C80" s="270">
        <v>9562</v>
      </c>
      <c r="D80" s="270">
        <v>6670</v>
      </c>
      <c r="E80" s="270">
        <v>1881</v>
      </c>
      <c r="F80" s="270">
        <v>1021</v>
      </c>
      <c r="G80" s="270">
        <v>860</v>
      </c>
      <c r="H80" s="270">
        <v>14351</v>
      </c>
      <c r="I80" s="270">
        <v>8541</v>
      </c>
      <c r="J80" s="270">
        <v>5810</v>
      </c>
      <c r="K80" s="270">
        <v>16543</v>
      </c>
      <c r="L80" s="270">
        <v>9745</v>
      </c>
      <c r="M80" s="270">
        <v>6798</v>
      </c>
      <c r="N80" s="270">
        <v>1905</v>
      </c>
      <c r="U80" s="270">
        <v>8712</v>
      </c>
      <c r="V80" s="270">
        <v>5926</v>
      </c>
      <c r="W80" s="270">
        <v>17084</v>
      </c>
      <c r="X80" s="270">
        <v>9990</v>
      </c>
      <c r="Y80" s="270">
        <v>7094</v>
      </c>
      <c r="Z80" s="270">
        <v>1969</v>
      </c>
      <c r="AA80" s="270">
        <v>1056</v>
      </c>
      <c r="AB80" s="270">
        <v>913</v>
      </c>
      <c r="AC80" s="270">
        <v>15115</v>
      </c>
      <c r="AD80" s="270">
        <v>8934</v>
      </c>
      <c r="AE80" s="270">
        <v>6181</v>
      </c>
      <c r="AF80" s="270">
        <v>17788</v>
      </c>
      <c r="AG80" s="270">
        <v>10269</v>
      </c>
      <c r="AH80" s="270">
        <v>7519</v>
      </c>
      <c r="AI80" s="270">
        <v>2060</v>
      </c>
      <c r="AJ80" s="270">
        <v>1083</v>
      </c>
      <c r="AK80" s="270">
        <v>977</v>
      </c>
      <c r="AL80" s="270">
        <v>15728</v>
      </c>
      <c r="AM80" s="270">
        <v>9186</v>
      </c>
      <c r="AN80" s="270">
        <v>6542</v>
      </c>
      <c r="AO80" s="270">
        <v>18608</v>
      </c>
      <c r="AP80" s="270">
        <v>10568</v>
      </c>
      <c r="AQ80" s="270">
        <v>8040</v>
      </c>
      <c r="AR80" s="270">
        <v>2171</v>
      </c>
      <c r="AS80" s="270">
        <v>1113</v>
      </c>
      <c r="AT80" s="270">
        <v>1058</v>
      </c>
      <c r="AU80" s="270">
        <v>16437</v>
      </c>
      <c r="AV80" s="270">
        <v>9455</v>
      </c>
      <c r="AW80" s="270">
        <v>6982</v>
      </c>
      <c r="AX80" s="270">
        <v>19502</v>
      </c>
      <c r="AY80" s="270">
        <v>10868</v>
      </c>
      <c r="AZ80" s="270">
        <v>8634</v>
      </c>
      <c r="BA80" s="270">
        <v>2298</v>
      </c>
      <c r="BB80" s="270">
        <v>1142</v>
      </c>
      <c r="BC80" s="270">
        <v>1156</v>
      </c>
      <c r="BD80" s="270">
        <v>17204</v>
      </c>
      <c r="BE80" s="270">
        <v>9726</v>
      </c>
      <c r="BF80" s="270">
        <v>7478</v>
      </c>
      <c r="BG80" s="270">
        <v>20466</v>
      </c>
      <c r="BH80" s="270">
        <v>11179</v>
      </c>
      <c r="BI80" s="270">
        <v>9287</v>
      </c>
      <c r="BJ80" s="270">
        <v>2446</v>
      </c>
      <c r="BK80" s="270">
        <v>1177</v>
      </c>
      <c r="BL80" s="270">
        <v>1269</v>
      </c>
      <c r="BM80" s="270">
        <v>18020</v>
      </c>
      <c r="BN80" s="270">
        <v>10002</v>
      </c>
      <c r="BO80" s="270">
        <v>8018</v>
      </c>
      <c r="BP80" s="271">
        <v>21507</v>
      </c>
      <c r="BQ80" s="271">
        <v>11506</v>
      </c>
      <c r="BR80" s="271">
        <v>10001</v>
      </c>
      <c r="BS80" s="271">
        <v>2610</v>
      </c>
      <c r="BT80" s="271">
        <v>1213</v>
      </c>
      <c r="BU80" s="271">
        <v>1397</v>
      </c>
      <c r="BV80" s="271">
        <v>18897</v>
      </c>
      <c r="BW80" s="271">
        <v>10293</v>
      </c>
      <c r="BX80" s="271">
        <v>8604</v>
      </c>
      <c r="BY80" s="272">
        <v>22602</v>
      </c>
      <c r="BZ80" s="273">
        <v>11846</v>
      </c>
      <c r="CA80" s="273">
        <v>10756</v>
      </c>
      <c r="CB80" s="272">
        <v>2794</v>
      </c>
      <c r="CC80" s="273">
        <v>1257</v>
      </c>
      <c r="CD80" s="273">
        <v>1537</v>
      </c>
      <c r="CE80" s="272">
        <v>19808</v>
      </c>
      <c r="CF80" s="273">
        <v>10589</v>
      </c>
      <c r="CG80" s="273">
        <v>9219</v>
      </c>
      <c r="CH80" s="270">
        <v>23746</v>
      </c>
      <c r="CI80" s="270">
        <v>12189</v>
      </c>
      <c r="CJ80" s="270">
        <v>11557</v>
      </c>
      <c r="CK80" s="273">
        <v>2995</v>
      </c>
      <c r="CL80" s="270">
        <v>1305</v>
      </c>
      <c r="CM80" s="270">
        <v>1690</v>
      </c>
      <c r="CN80" s="273">
        <v>20751</v>
      </c>
      <c r="CO80" s="270">
        <v>10884</v>
      </c>
      <c r="CP80" s="270">
        <v>9867</v>
      </c>
      <c r="CQ80" s="286">
        <v>24932</v>
      </c>
      <c r="CR80" s="279">
        <v>12540</v>
      </c>
      <c r="CS80" s="279">
        <v>12392</v>
      </c>
      <c r="CT80" s="286">
        <v>3211</v>
      </c>
      <c r="CU80" s="279">
        <v>1359</v>
      </c>
      <c r="CV80" s="279">
        <v>1852</v>
      </c>
      <c r="CW80" s="286">
        <v>21721</v>
      </c>
      <c r="CX80" s="270">
        <v>11181</v>
      </c>
      <c r="CY80" s="270">
        <v>10540</v>
      </c>
      <c r="CZ80" s="342">
        <v>26159</v>
      </c>
      <c r="DA80" s="343">
        <v>12893</v>
      </c>
      <c r="DB80" s="343">
        <v>13266</v>
      </c>
      <c r="DC80" s="344">
        <v>3444</v>
      </c>
      <c r="DD80" s="343">
        <v>1417</v>
      </c>
      <c r="DE80" s="343">
        <v>2027</v>
      </c>
      <c r="DF80" s="344">
        <v>22715</v>
      </c>
      <c r="DG80" s="343">
        <v>11476</v>
      </c>
      <c r="DH80" s="345">
        <v>11239</v>
      </c>
      <c r="DI80" s="320">
        <v>27444</v>
      </c>
      <c r="DJ80" s="325">
        <v>13261</v>
      </c>
      <c r="DK80" s="325">
        <v>14183</v>
      </c>
      <c r="DL80" s="320">
        <v>3706</v>
      </c>
      <c r="DM80" s="325">
        <v>1487</v>
      </c>
      <c r="DN80" s="325">
        <v>2219</v>
      </c>
      <c r="DO80" s="320">
        <v>23738</v>
      </c>
      <c r="DP80" s="325">
        <v>11774</v>
      </c>
      <c r="DQ80" s="325">
        <v>11964</v>
      </c>
      <c r="DR80" s="270">
        <v>28774</v>
      </c>
      <c r="DS80" s="270">
        <v>13637</v>
      </c>
      <c r="DT80" s="270">
        <v>15137</v>
      </c>
      <c r="DU80" s="270">
        <v>3989</v>
      </c>
      <c r="DV80" s="270">
        <v>1562</v>
      </c>
      <c r="DW80" s="270">
        <v>2427</v>
      </c>
      <c r="DX80" s="270">
        <v>24785</v>
      </c>
      <c r="DY80" s="270">
        <v>12075</v>
      </c>
      <c r="DZ80" s="270">
        <v>12710</v>
      </c>
    </row>
    <row r="81" spans="1:130" x14ac:dyDescent="0.25">
      <c r="A81" s="57" t="s">
        <v>64</v>
      </c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189"/>
      <c r="BQ81" s="189"/>
      <c r="BR81" s="189"/>
      <c r="BS81" s="189"/>
      <c r="BT81" s="189"/>
      <c r="BU81" s="189"/>
      <c r="BV81" s="189"/>
      <c r="BW81" s="189"/>
      <c r="BX81" s="189"/>
      <c r="BY81" s="266"/>
      <c r="BZ81" s="63"/>
      <c r="CA81" s="63"/>
      <c r="CB81" s="266"/>
      <c r="CC81" s="63"/>
      <c r="CD81" s="63"/>
      <c r="CE81" s="266"/>
      <c r="CF81" s="63"/>
      <c r="CG81" s="63"/>
      <c r="CH81" s="57"/>
      <c r="CI81" s="57"/>
      <c r="CJ81" s="57"/>
      <c r="CK81" s="63"/>
      <c r="CL81" s="57"/>
      <c r="CM81" s="57"/>
      <c r="CN81" s="63"/>
      <c r="CO81" s="57"/>
      <c r="CP81" s="57"/>
      <c r="CQ81" s="284"/>
      <c r="CR81" s="277"/>
      <c r="CS81" s="277"/>
      <c r="CT81" s="284"/>
      <c r="CU81" s="277"/>
      <c r="CV81" s="277"/>
      <c r="CW81" s="284"/>
      <c r="CX81" s="57"/>
      <c r="CY81" s="57"/>
      <c r="CZ81" s="334"/>
      <c r="DA81" s="335"/>
      <c r="DB81" s="335"/>
      <c r="DC81" s="336"/>
      <c r="DD81" s="335"/>
      <c r="DE81" s="335"/>
      <c r="DF81" s="336"/>
      <c r="DG81" s="335"/>
      <c r="DH81" s="337"/>
      <c r="DI81" s="318"/>
      <c r="DJ81" s="323"/>
      <c r="DK81" s="323"/>
      <c r="DL81" s="318"/>
      <c r="DM81" s="323"/>
      <c r="DN81" s="323"/>
      <c r="DO81" s="318"/>
      <c r="DP81" s="323"/>
      <c r="DQ81" s="323"/>
      <c r="DR81" s="57"/>
      <c r="DS81" s="57"/>
      <c r="DT81" s="57"/>
      <c r="DU81" s="57"/>
      <c r="DV81" s="57"/>
      <c r="DW81" s="57"/>
      <c r="DX81" s="57"/>
      <c r="DY81" s="57"/>
      <c r="DZ81" s="57"/>
    </row>
    <row r="82" spans="1:130" x14ac:dyDescent="0.25">
      <c r="A82" s="57" t="s">
        <v>97</v>
      </c>
      <c r="B82" s="55">
        <v>1807485</v>
      </c>
      <c r="C82" s="55">
        <v>879730</v>
      </c>
      <c r="D82" s="55">
        <v>927755</v>
      </c>
      <c r="E82" s="55">
        <v>247178</v>
      </c>
      <c r="F82" s="55">
        <v>123073</v>
      </c>
      <c r="G82" s="55">
        <v>124105</v>
      </c>
      <c r="H82" s="55">
        <v>1560307</v>
      </c>
      <c r="I82" s="55">
        <v>756657</v>
      </c>
      <c r="J82" s="55">
        <v>803650</v>
      </c>
      <c r="K82" s="55">
        <v>1885172</v>
      </c>
      <c r="L82" s="55">
        <v>918286</v>
      </c>
      <c r="M82" s="55">
        <v>966886</v>
      </c>
      <c r="N82" s="55">
        <v>257135</v>
      </c>
      <c r="U82" s="55">
        <v>790331</v>
      </c>
      <c r="V82" s="55">
        <v>837706</v>
      </c>
      <c r="W82" s="55">
        <v>1966085</v>
      </c>
      <c r="X82" s="55">
        <v>958434</v>
      </c>
      <c r="Y82" s="55">
        <v>1007651</v>
      </c>
      <c r="Z82" s="55">
        <v>267603</v>
      </c>
      <c r="AA82" s="55">
        <v>133103</v>
      </c>
      <c r="AB82" s="55">
        <v>134500</v>
      </c>
      <c r="AC82" s="55">
        <v>1698482</v>
      </c>
      <c r="AD82" s="55">
        <v>825331</v>
      </c>
      <c r="AE82" s="55">
        <v>873151</v>
      </c>
      <c r="AF82" s="55">
        <v>2050242</v>
      </c>
      <c r="AG82" s="55">
        <v>1000193</v>
      </c>
      <c r="AH82" s="55">
        <v>1050049</v>
      </c>
      <c r="AI82" s="55">
        <v>278588</v>
      </c>
      <c r="AJ82" s="55">
        <v>138521</v>
      </c>
      <c r="AK82" s="55">
        <v>140067</v>
      </c>
      <c r="AL82" s="55">
        <v>1771654</v>
      </c>
      <c r="AM82" s="55">
        <v>861672</v>
      </c>
      <c r="AN82" s="55">
        <v>909982</v>
      </c>
      <c r="AO82" s="55">
        <v>2137700</v>
      </c>
      <c r="AP82" s="55">
        <v>1043590</v>
      </c>
      <c r="AQ82" s="55">
        <v>1094110</v>
      </c>
      <c r="AR82" s="55">
        <v>290089</v>
      </c>
      <c r="AS82" s="55">
        <v>144208</v>
      </c>
      <c r="AT82" s="55">
        <v>145881</v>
      </c>
      <c r="AU82" s="55">
        <v>1847611</v>
      </c>
      <c r="AV82" s="55">
        <v>899382</v>
      </c>
      <c r="AW82" s="55">
        <v>948229</v>
      </c>
      <c r="AX82" s="55">
        <v>2228527</v>
      </c>
      <c r="AY82" s="55">
        <v>1088656</v>
      </c>
      <c r="AZ82" s="55">
        <v>1139871</v>
      </c>
      <c r="BA82" s="55">
        <v>302107</v>
      </c>
      <c r="BB82" s="55">
        <v>150164</v>
      </c>
      <c r="BC82" s="55">
        <v>151943</v>
      </c>
      <c r="BD82" s="55">
        <v>1926420</v>
      </c>
      <c r="BE82" s="55">
        <v>938492</v>
      </c>
      <c r="BF82" s="55">
        <v>987928</v>
      </c>
      <c r="BG82" s="55">
        <v>2322294</v>
      </c>
      <c r="BH82" s="55">
        <v>1135174</v>
      </c>
      <c r="BI82" s="55">
        <v>1187120</v>
      </c>
      <c r="BJ82" s="55">
        <v>314657</v>
      </c>
      <c r="BK82" s="55">
        <v>156396</v>
      </c>
      <c r="BL82" s="55">
        <v>158261</v>
      </c>
      <c r="BM82" s="55">
        <v>2007637</v>
      </c>
      <c r="BN82" s="55">
        <v>978778</v>
      </c>
      <c r="BO82" s="55">
        <v>1028859</v>
      </c>
      <c r="BP82" s="190">
        <v>2418581</v>
      </c>
      <c r="BQ82" s="190">
        <v>1182933</v>
      </c>
      <c r="BR82" s="190">
        <v>1235648</v>
      </c>
      <c r="BS82" s="190">
        <v>327752</v>
      </c>
      <c r="BT82" s="190">
        <v>162910</v>
      </c>
      <c r="BU82" s="190">
        <v>164842</v>
      </c>
      <c r="BV82" s="190">
        <v>2090829</v>
      </c>
      <c r="BW82" s="190">
        <v>1020023</v>
      </c>
      <c r="BX82" s="190">
        <v>1070806</v>
      </c>
      <c r="BY82" s="267">
        <v>2517444</v>
      </c>
      <c r="BZ82" s="64">
        <v>1231960</v>
      </c>
      <c r="CA82" s="64">
        <v>1285484</v>
      </c>
      <c r="CB82" s="267">
        <v>341385</v>
      </c>
      <c r="CC82" s="64">
        <v>169702</v>
      </c>
      <c r="CD82" s="64">
        <v>171683</v>
      </c>
      <c r="CE82" s="267">
        <v>2176059</v>
      </c>
      <c r="CF82" s="64">
        <v>1062258</v>
      </c>
      <c r="CG82" s="64">
        <v>1113801</v>
      </c>
      <c r="CH82" s="55">
        <v>2618913</v>
      </c>
      <c r="CI82" s="55">
        <v>1282270</v>
      </c>
      <c r="CJ82" s="55">
        <v>1336643</v>
      </c>
      <c r="CK82" s="64">
        <v>355549</v>
      </c>
      <c r="CL82" s="55">
        <v>176768</v>
      </c>
      <c r="CM82" s="55">
        <v>178781</v>
      </c>
      <c r="CN82" s="64">
        <v>2263364</v>
      </c>
      <c r="CO82" s="55">
        <v>1105502</v>
      </c>
      <c r="CP82" s="55">
        <v>1157862</v>
      </c>
      <c r="CQ82" s="285">
        <v>2723010</v>
      </c>
      <c r="CR82" s="278">
        <v>1333872</v>
      </c>
      <c r="CS82" s="278">
        <v>1389138</v>
      </c>
      <c r="CT82" s="285">
        <v>370234</v>
      </c>
      <c r="CU82" s="278">
        <v>184102</v>
      </c>
      <c r="CV82" s="278">
        <v>186132</v>
      </c>
      <c r="CW82" s="285">
        <v>2352776</v>
      </c>
      <c r="CX82" s="55">
        <v>1149770</v>
      </c>
      <c r="CY82" s="55">
        <v>1203006</v>
      </c>
      <c r="CZ82" s="338">
        <v>2829594</v>
      </c>
      <c r="DA82" s="339">
        <v>1386714</v>
      </c>
      <c r="DB82" s="339">
        <v>1442880</v>
      </c>
      <c r="DC82" s="340">
        <v>385467</v>
      </c>
      <c r="DD82" s="339">
        <v>191721</v>
      </c>
      <c r="DE82" s="339">
        <v>193746</v>
      </c>
      <c r="DF82" s="340">
        <v>2444127</v>
      </c>
      <c r="DG82" s="339">
        <v>1194993</v>
      </c>
      <c r="DH82" s="341">
        <v>1249134</v>
      </c>
      <c r="DI82" s="319">
        <v>2938522</v>
      </c>
      <c r="DJ82" s="324">
        <v>1440740</v>
      </c>
      <c r="DK82" s="324">
        <v>1497782</v>
      </c>
      <c r="DL82" s="319">
        <v>401274</v>
      </c>
      <c r="DM82" s="324">
        <v>199640</v>
      </c>
      <c r="DN82" s="324">
        <v>201634</v>
      </c>
      <c r="DO82" s="319">
        <v>2537248</v>
      </c>
      <c r="DP82" s="324">
        <v>1241100</v>
      </c>
      <c r="DQ82" s="324">
        <v>1296148</v>
      </c>
      <c r="DR82" s="55">
        <v>3049800</v>
      </c>
      <c r="DS82" s="55">
        <v>1495953</v>
      </c>
      <c r="DT82" s="55">
        <v>1553847</v>
      </c>
      <c r="DU82" s="55">
        <v>417639</v>
      </c>
      <c r="DV82" s="55">
        <v>207850</v>
      </c>
      <c r="DW82" s="55">
        <v>209789</v>
      </c>
      <c r="DX82" s="55">
        <v>2632161</v>
      </c>
      <c r="DY82" s="55">
        <v>1288103</v>
      </c>
      <c r="DZ82" s="55">
        <v>1344058</v>
      </c>
    </row>
    <row r="83" spans="1:130" x14ac:dyDescent="0.25">
      <c r="A83" s="57" t="s">
        <v>113</v>
      </c>
      <c r="B83" s="55">
        <v>356362</v>
      </c>
      <c r="C83" s="55">
        <v>177134</v>
      </c>
      <c r="D83" s="55">
        <v>179228</v>
      </c>
      <c r="E83" s="55">
        <v>41634</v>
      </c>
      <c r="F83" s="55">
        <v>20651</v>
      </c>
      <c r="G83" s="55">
        <v>20983</v>
      </c>
      <c r="H83" s="55">
        <v>314728</v>
      </c>
      <c r="I83" s="55">
        <v>156483</v>
      </c>
      <c r="J83" s="55">
        <v>158245</v>
      </c>
      <c r="K83" s="55">
        <v>369297</v>
      </c>
      <c r="L83" s="55">
        <v>183583</v>
      </c>
      <c r="M83" s="55">
        <v>185714</v>
      </c>
      <c r="N83" s="55">
        <v>42622</v>
      </c>
      <c r="U83" s="55">
        <v>162426</v>
      </c>
      <c r="V83" s="55">
        <v>164249</v>
      </c>
      <c r="W83" s="55">
        <v>382469</v>
      </c>
      <c r="X83" s="55">
        <v>190178</v>
      </c>
      <c r="Y83" s="55">
        <v>192291</v>
      </c>
      <c r="Z83" s="55">
        <v>43624</v>
      </c>
      <c r="AA83" s="55">
        <v>21662</v>
      </c>
      <c r="AB83" s="55">
        <v>21962</v>
      </c>
      <c r="AC83" s="55">
        <v>338845</v>
      </c>
      <c r="AD83" s="55">
        <v>168516</v>
      </c>
      <c r="AE83" s="55">
        <v>170329</v>
      </c>
      <c r="AF83" s="55">
        <v>396005</v>
      </c>
      <c r="AG83" s="55">
        <v>197021</v>
      </c>
      <c r="AH83" s="55">
        <v>198984</v>
      </c>
      <c r="AI83" s="55">
        <v>44659</v>
      </c>
      <c r="AJ83" s="55">
        <v>22181</v>
      </c>
      <c r="AK83" s="55">
        <v>22478</v>
      </c>
      <c r="AL83" s="55">
        <v>351346</v>
      </c>
      <c r="AM83" s="55">
        <v>174840</v>
      </c>
      <c r="AN83" s="55">
        <v>176506</v>
      </c>
      <c r="AO83" s="55">
        <v>410489</v>
      </c>
      <c r="AP83" s="55">
        <v>204443</v>
      </c>
      <c r="AQ83" s="55">
        <v>206046</v>
      </c>
      <c r="AR83" s="55">
        <v>45788</v>
      </c>
      <c r="AS83" s="55">
        <v>22758</v>
      </c>
      <c r="AT83" s="55">
        <v>23030</v>
      </c>
      <c r="AU83" s="55">
        <v>364701</v>
      </c>
      <c r="AV83" s="55">
        <v>181685</v>
      </c>
      <c r="AW83" s="55">
        <v>183016</v>
      </c>
      <c r="AX83" s="55">
        <v>427569</v>
      </c>
      <c r="AY83" s="55">
        <v>213335</v>
      </c>
      <c r="AZ83" s="55">
        <v>214234</v>
      </c>
      <c r="BA83" s="55">
        <v>47179</v>
      </c>
      <c r="BB83" s="55">
        <v>23506</v>
      </c>
      <c r="BC83" s="55">
        <v>23673</v>
      </c>
      <c r="BD83" s="55">
        <v>380390</v>
      </c>
      <c r="BE83" s="55">
        <v>189829</v>
      </c>
      <c r="BF83" s="55">
        <v>190561</v>
      </c>
      <c r="BG83" s="55">
        <v>445193</v>
      </c>
      <c r="BH83" s="55">
        <v>222046</v>
      </c>
      <c r="BI83" s="55">
        <v>223147</v>
      </c>
      <c r="BJ83" s="55">
        <v>48523</v>
      </c>
      <c r="BK83" s="55">
        <v>24179</v>
      </c>
      <c r="BL83" s="55">
        <v>24344</v>
      </c>
      <c r="BM83" s="55">
        <v>396670</v>
      </c>
      <c r="BN83" s="55">
        <v>197867</v>
      </c>
      <c r="BO83" s="55">
        <v>198803</v>
      </c>
      <c r="BP83" s="190">
        <v>462258</v>
      </c>
      <c r="BQ83" s="190">
        <v>230488</v>
      </c>
      <c r="BR83" s="190">
        <v>231770</v>
      </c>
      <c r="BS83" s="190">
        <v>49915</v>
      </c>
      <c r="BT83" s="190">
        <v>24879</v>
      </c>
      <c r="BU83" s="190">
        <v>25036</v>
      </c>
      <c r="BV83" s="190">
        <v>412343</v>
      </c>
      <c r="BW83" s="190">
        <v>205609</v>
      </c>
      <c r="BX83" s="190">
        <v>206734</v>
      </c>
      <c r="BY83" s="267">
        <v>478759</v>
      </c>
      <c r="BZ83" s="64">
        <v>238645</v>
      </c>
      <c r="CA83" s="64">
        <v>240114</v>
      </c>
      <c r="CB83" s="267">
        <v>51345</v>
      </c>
      <c r="CC83" s="64">
        <v>25598</v>
      </c>
      <c r="CD83" s="64">
        <v>25747</v>
      </c>
      <c r="CE83" s="267">
        <v>427414</v>
      </c>
      <c r="CF83" s="64">
        <v>213047</v>
      </c>
      <c r="CG83" s="64">
        <v>214367</v>
      </c>
      <c r="CH83" s="55">
        <v>494648</v>
      </c>
      <c r="CI83" s="55">
        <v>246491</v>
      </c>
      <c r="CJ83" s="55">
        <v>248157</v>
      </c>
      <c r="CK83" s="64">
        <v>52807</v>
      </c>
      <c r="CL83" s="55">
        <v>26332</v>
      </c>
      <c r="CM83" s="55">
        <v>26475</v>
      </c>
      <c r="CN83" s="64">
        <v>441841</v>
      </c>
      <c r="CO83" s="55">
        <v>220159</v>
      </c>
      <c r="CP83" s="55">
        <v>221682</v>
      </c>
      <c r="CQ83" s="285">
        <v>509862</v>
      </c>
      <c r="CR83" s="278">
        <v>253999</v>
      </c>
      <c r="CS83" s="278">
        <v>255863</v>
      </c>
      <c r="CT83" s="285">
        <v>54289</v>
      </c>
      <c r="CU83" s="278">
        <v>27076</v>
      </c>
      <c r="CV83" s="278">
        <v>27213</v>
      </c>
      <c r="CW83" s="285">
        <v>455573</v>
      </c>
      <c r="CX83" s="55">
        <v>226923</v>
      </c>
      <c r="CY83" s="55">
        <v>228650</v>
      </c>
      <c r="CZ83" s="338">
        <v>524775</v>
      </c>
      <c r="DA83" s="339">
        <v>261385</v>
      </c>
      <c r="DB83" s="339">
        <v>263390</v>
      </c>
      <c r="DC83" s="340">
        <v>55791</v>
      </c>
      <c r="DD83" s="339">
        <v>27833</v>
      </c>
      <c r="DE83" s="339">
        <v>27958</v>
      </c>
      <c r="DF83" s="340">
        <v>468984</v>
      </c>
      <c r="DG83" s="339">
        <v>233552</v>
      </c>
      <c r="DH83" s="341">
        <v>235432</v>
      </c>
      <c r="DI83" s="319">
        <v>539768</v>
      </c>
      <c r="DJ83" s="324">
        <v>268863</v>
      </c>
      <c r="DK83" s="324">
        <v>270905</v>
      </c>
      <c r="DL83" s="319">
        <v>57318</v>
      </c>
      <c r="DM83" s="324">
        <v>28606</v>
      </c>
      <c r="DN83" s="324">
        <v>28712</v>
      </c>
      <c r="DO83" s="319">
        <v>482450</v>
      </c>
      <c r="DP83" s="324">
        <v>240257</v>
      </c>
      <c r="DQ83" s="324">
        <v>242193</v>
      </c>
      <c r="DR83" s="55">
        <v>554776</v>
      </c>
      <c r="DS83" s="55">
        <v>276394</v>
      </c>
      <c r="DT83" s="55">
        <v>278382</v>
      </c>
      <c r="DU83" s="55">
        <v>58858</v>
      </c>
      <c r="DV83" s="55">
        <v>29385</v>
      </c>
      <c r="DW83" s="55">
        <v>29473</v>
      </c>
      <c r="DX83" s="55">
        <v>495918</v>
      </c>
      <c r="DY83" s="55">
        <v>247009</v>
      </c>
      <c r="DZ83" s="55">
        <v>248909</v>
      </c>
    </row>
    <row r="84" spans="1:130" x14ac:dyDescent="0.25">
      <c r="A84" s="57">
        <v>41157</v>
      </c>
      <c r="B84" s="55">
        <v>284962</v>
      </c>
      <c r="C84" s="55">
        <v>142137</v>
      </c>
      <c r="D84" s="55">
        <v>142825</v>
      </c>
      <c r="E84" s="55">
        <v>36898</v>
      </c>
      <c r="F84" s="55">
        <v>18202</v>
      </c>
      <c r="G84" s="55">
        <v>18696</v>
      </c>
      <c r="H84" s="55">
        <v>248064</v>
      </c>
      <c r="I84" s="55">
        <v>123935</v>
      </c>
      <c r="J84" s="55">
        <v>124129</v>
      </c>
      <c r="K84" s="55">
        <v>298776</v>
      </c>
      <c r="L84" s="55">
        <v>149085</v>
      </c>
      <c r="M84" s="55">
        <v>149691</v>
      </c>
      <c r="N84" s="55">
        <v>38132</v>
      </c>
      <c r="U84" s="55">
        <v>130263</v>
      </c>
      <c r="V84" s="55">
        <v>130381</v>
      </c>
      <c r="W84" s="55">
        <v>313457</v>
      </c>
      <c r="X84" s="55">
        <v>156346</v>
      </c>
      <c r="Y84" s="55">
        <v>157111</v>
      </c>
      <c r="Z84" s="55">
        <v>39450</v>
      </c>
      <c r="AA84" s="55">
        <v>19502</v>
      </c>
      <c r="AB84" s="55">
        <v>19948</v>
      </c>
      <c r="AC84" s="55">
        <v>274007</v>
      </c>
      <c r="AD84" s="55">
        <v>136844</v>
      </c>
      <c r="AE84" s="55">
        <v>137163</v>
      </c>
      <c r="AF84" s="55">
        <v>328695</v>
      </c>
      <c r="AG84" s="55">
        <v>163764</v>
      </c>
      <c r="AH84" s="55">
        <v>164931</v>
      </c>
      <c r="AI84" s="55">
        <v>40822</v>
      </c>
      <c r="AJ84" s="55">
        <v>20218</v>
      </c>
      <c r="AK84" s="55">
        <v>20604</v>
      </c>
      <c r="AL84" s="55">
        <v>287873</v>
      </c>
      <c r="AM84" s="55">
        <v>143546</v>
      </c>
      <c r="AN84" s="55">
        <v>144327</v>
      </c>
      <c r="AO84" s="55">
        <v>343708</v>
      </c>
      <c r="AP84" s="55">
        <v>170939</v>
      </c>
      <c r="AQ84" s="55">
        <v>172769</v>
      </c>
      <c r="AR84" s="55">
        <v>42160</v>
      </c>
      <c r="AS84" s="55">
        <v>20909</v>
      </c>
      <c r="AT84" s="55">
        <v>21251</v>
      </c>
      <c r="AU84" s="55">
        <v>301548</v>
      </c>
      <c r="AV84" s="55">
        <v>150030</v>
      </c>
      <c r="AW84" s="55">
        <v>151518</v>
      </c>
      <c r="AX84" s="55">
        <v>356695</v>
      </c>
      <c r="AY84" s="55">
        <v>176920</v>
      </c>
      <c r="AZ84" s="55">
        <v>179775</v>
      </c>
      <c r="BA84" s="55">
        <v>43275</v>
      </c>
      <c r="BB84" s="55">
        <v>21443</v>
      </c>
      <c r="BC84" s="55">
        <v>21832</v>
      </c>
      <c r="BD84" s="55">
        <v>313420</v>
      </c>
      <c r="BE84" s="55">
        <v>155477</v>
      </c>
      <c r="BF84" s="55">
        <v>157943</v>
      </c>
      <c r="BG84" s="55">
        <v>369181</v>
      </c>
      <c r="BH84" s="55">
        <v>183121</v>
      </c>
      <c r="BI84" s="55">
        <v>186060</v>
      </c>
      <c r="BJ84" s="55">
        <v>44479</v>
      </c>
      <c r="BK84" s="55">
        <v>22068</v>
      </c>
      <c r="BL84" s="55">
        <v>22411</v>
      </c>
      <c r="BM84" s="55">
        <v>324702</v>
      </c>
      <c r="BN84" s="55">
        <v>161053</v>
      </c>
      <c r="BO84" s="55">
        <v>163649</v>
      </c>
      <c r="BP84" s="190">
        <v>381852</v>
      </c>
      <c r="BQ84" s="190">
        <v>189441</v>
      </c>
      <c r="BR84" s="190">
        <v>192411</v>
      </c>
      <c r="BS84" s="190">
        <v>45697</v>
      </c>
      <c r="BT84" s="190">
        <v>22689</v>
      </c>
      <c r="BU84" s="190">
        <v>23008</v>
      </c>
      <c r="BV84" s="190">
        <v>336155</v>
      </c>
      <c r="BW84" s="190">
        <v>166752</v>
      </c>
      <c r="BX84" s="190">
        <v>169403</v>
      </c>
      <c r="BY84" s="267">
        <v>394862</v>
      </c>
      <c r="BZ84" s="64">
        <v>195996</v>
      </c>
      <c r="CA84" s="64">
        <v>198866</v>
      </c>
      <c r="CB84" s="267">
        <v>46946</v>
      </c>
      <c r="CC84" s="64">
        <v>23324</v>
      </c>
      <c r="CD84" s="64">
        <v>23622</v>
      </c>
      <c r="CE84" s="267">
        <v>347916</v>
      </c>
      <c r="CF84" s="64">
        <v>172672</v>
      </c>
      <c r="CG84" s="64">
        <v>175244</v>
      </c>
      <c r="CH84" s="55">
        <v>408809</v>
      </c>
      <c r="CI84" s="55">
        <v>203124</v>
      </c>
      <c r="CJ84" s="55">
        <v>205685</v>
      </c>
      <c r="CK84" s="64">
        <v>48286</v>
      </c>
      <c r="CL84" s="55">
        <v>24016</v>
      </c>
      <c r="CM84" s="55">
        <v>24270</v>
      </c>
      <c r="CN84" s="64">
        <v>360523</v>
      </c>
      <c r="CO84" s="55">
        <v>179108</v>
      </c>
      <c r="CP84" s="55">
        <v>181415</v>
      </c>
      <c r="CQ84" s="285">
        <v>425325</v>
      </c>
      <c r="CR84" s="278">
        <v>211710</v>
      </c>
      <c r="CS84" s="278">
        <v>213615</v>
      </c>
      <c r="CT84" s="285">
        <v>49890</v>
      </c>
      <c r="CU84" s="278">
        <v>24881</v>
      </c>
      <c r="CV84" s="278">
        <v>25009</v>
      </c>
      <c r="CW84" s="285">
        <v>375435</v>
      </c>
      <c r="CX84" s="55">
        <v>186829</v>
      </c>
      <c r="CY84" s="55">
        <v>188606</v>
      </c>
      <c r="CZ84" s="338">
        <v>442414</v>
      </c>
      <c r="DA84" s="339">
        <v>220127</v>
      </c>
      <c r="DB84" s="339">
        <v>222287</v>
      </c>
      <c r="DC84" s="340">
        <v>51447</v>
      </c>
      <c r="DD84" s="339">
        <v>25671</v>
      </c>
      <c r="DE84" s="339">
        <v>25776</v>
      </c>
      <c r="DF84" s="340">
        <v>390967</v>
      </c>
      <c r="DG84" s="339">
        <v>194456</v>
      </c>
      <c r="DH84" s="341">
        <v>196511</v>
      </c>
      <c r="DI84" s="319">
        <v>459008</v>
      </c>
      <c r="DJ84" s="324">
        <v>228305</v>
      </c>
      <c r="DK84" s="324">
        <v>230703</v>
      </c>
      <c r="DL84" s="319">
        <v>53047</v>
      </c>
      <c r="DM84" s="324">
        <v>26482</v>
      </c>
      <c r="DN84" s="324">
        <v>26565</v>
      </c>
      <c r="DO84" s="319">
        <v>405961</v>
      </c>
      <c r="DP84" s="324">
        <v>201823</v>
      </c>
      <c r="DQ84" s="324">
        <v>204138</v>
      </c>
      <c r="DR84" s="55">
        <v>475113</v>
      </c>
      <c r="DS84" s="55">
        <v>236241</v>
      </c>
      <c r="DT84" s="55">
        <v>238872</v>
      </c>
      <c r="DU84" s="55">
        <v>54690</v>
      </c>
      <c r="DV84" s="55">
        <v>27319</v>
      </c>
      <c r="DW84" s="55">
        <v>27371</v>
      </c>
      <c r="DX84" s="55">
        <v>420423</v>
      </c>
      <c r="DY84" s="55">
        <v>208922</v>
      </c>
      <c r="DZ84" s="55">
        <v>211501</v>
      </c>
    </row>
    <row r="85" spans="1:130" x14ac:dyDescent="0.25">
      <c r="A85" s="57">
        <v>41913</v>
      </c>
      <c r="B85" s="55">
        <v>237394</v>
      </c>
      <c r="C85" s="55">
        <v>117025</v>
      </c>
      <c r="D85" s="55">
        <v>120369</v>
      </c>
      <c r="E85" s="55">
        <v>33351</v>
      </c>
      <c r="F85" s="55">
        <v>16585</v>
      </c>
      <c r="G85" s="55">
        <v>16766</v>
      </c>
      <c r="H85" s="55">
        <v>204043</v>
      </c>
      <c r="I85" s="55">
        <v>100440</v>
      </c>
      <c r="J85" s="55">
        <v>103603</v>
      </c>
      <c r="K85" s="55">
        <v>248284</v>
      </c>
      <c r="L85" s="55">
        <v>122973</v>
      </c>
      <c r="M85" s="55">
        <v>125311</v>
      </c>
      <c r="N85" s="55">
        <v>34682</v>
      </c>
      <c r="U85" s="55">
        <v>105798</v>
      </c>
      <c r="V85" s="55">
        <v>107804</v>
      </c>
      <c r="W85" s="55">
        <v>259014</v>
      </c>
      <c r="X85" s="55">
        <v>128822</v>
      </c>
      <c r="Y85" s="55">
        <v>130192</v>
      </c>
      <c r="Z85" s="55">
        <v>35982</v>
      </c>
      <c r="AA85" s="55">
        <v>17756</v>
      </c>
      <c r="AB85" s="55">
        <v>18226</v>
      </c>
      <c r="AC85" s="55">
        <v>223032</v>
      </c>
      <c r="AD85" s="55">
        <v>111066</v>
      </c>
      <c r="AE85" s="55">
        <v>111966</v>
      </c>
      <c r="AF85" s="55">
        <v>269937</v>
      </c>
      <c r="AG85" s="55">
        <v>134704</v>
      </c>
      <c r="AH85" s="55">
        <v>135233</v>
      </c>
      <c r="AI85" s="55">
        <v>37274</v>
      </c>
      <c r="AJ85" s="55">
        <v>18344</v>
      </c>
      <c r="AK85" s="55">
        <v>18930</v>
      </c>
      <c r="AL85" s="55">
        <v>232663</v>
      </c>
      <c r="AM85" s="55">
        <v>116360</v>
      </c>
      <c r="AN85" s="55">
        <v>116303</v>
      </c>
      <c r="AO85" s="55">
        <v>281516</v>
      </c>
      <c r="AP85" s="55">
        <v>140799</v>
      </c>
      <c r="AQ85" s="55">
        <v>140717</v>
      </c>
      <c r="AR85" s="55">
        <v>38600</v>
      </c>
      <c r="AS85" s="55">
        <v>18969</v>
      </c>
      <c r="AT85" s="55">
        <v>19631</v>
      </c>
      <c r="AU85" s="55">
        <v>242916</v>
      </c>
      <c r="AV85" s="55">
        <v>121830</v>
      </c>
      <c r="AW85" s="55">
        <v>121086</v>
      </c>
      <c r="AX85" s="55">
        <v>294078</v>
      </c>
      <c r="AY85" s="55">
        <v>147234</v>
      </c>
      <c r="AZ85" s="55">
        <v>146844</v>
      </c>
      <c r="BA85" s="55">
        <v>39984</v>
      </c>
      <c r="BB85" s="55">
        <v>19651</v>
      </c>
      <c r="BC85" s="55">
        <v>20333</v>
      </c>
      <c r="BD85" s="55">
        <v>254094</v>
      </c>
      <c r="BE85" s="55">
        <v>127583</v>
      </c>
      <c r="BF85" s="55">
        <v>126511</v>
      </c>
      <c r="BG85" s="55">
        <v>307676</v>
      </c>
      <c r="BH85" s="55">
        <v>154048</v>
      </c>
      <c r="BI85" s="55">
        <v>153628</v>
      </c>
      <c r="BJ85" s="55">
        <v>41453</v>
      </c>
      <c r="BK85" s="55">
        <v>20401</v>
      </c>
      <c r="BL85" s="55">
        <v>21052</v>
      </c>
      <c r="BM85" s="55">
        <v>266223</v>
      </c>
      <c r="BN85" s="55">
        <v>133647</v>
      </c>
      <c r="BO85" s="55">
        <v>132576</v>
      </c>
      <c r="BP85" s="190">
        <v>322145</v>
      </c>
      <c r="BQ85" s="190">
        <v>161181</v>
      </c>
      <c r="BR85" s="190">
        <v>160964</v>
      </c>
      <c r="BS85" s="190">
        <v>43005</v>
      </c>
      <c r="BT85" s="190">
        <v>21211</v>
      </c>
      <c r="BU85" s="190">
        <v>21794</v>
      </c>
      <c r="BV85" s="190">
        <v>279140</v>
      </c>
      <c r="BW85" s="190">
        <v>139970</v>
      </c>
      <c r="BX85" s="190">
        <v>139170</v>
      </c>
      <c r="BY85" s="267">
        <v>337177</v>
      </c>
      <c r="BZ85" s="64">
        <v>168475</v>
      </c>
      <c r="CA85" s="64">
        <v>168702</v>
      </c>
      <c r="CB85" s="267">
        <v>44617</v>
      </c>
      <c r="CC85" s="64">
        <v>22058</v>
      </c>
      <c r="CD85" s="64">
        <v>22559</v>
      </c>
      <c r="CE85" s="267">
        <v>292560</v>
      </c>
      <c r="CF85" s="64">
        <v>146417</v>
      </c>
      <c r="CG85" s="64">
        <v>146143</v>
      </c>
      <c r="CH85" s="55">
        <v>351974</v>
      </c>
      <c r="CI85" s="55">
        <v>175526</v>
      </c>
      <c r="CJ85" s="55">
        <v>176448</v>
      </c>
      <c r="CK85" s="64">
        <v>46190</v>
      </c>
      <c r="CL85" s="55">
        <v>22880</v>
      </c>
      <c r="CM85" s="55">
        <v>23310</v>
      </c>
      <c r="CN85" s="64">
        <v>305784</v>
      </c>
      <c r="CO85" s="55">
        <v>152646</v>
      </c>
      <c r="CP85" s="55">
        <v>153138</v>
      </c>
      <c r="CQ85" s="285">
        <v>364775</v>
      </c>
      <c r="CR85" s="278">
        <v>181397</v>
      </c>
      <c r="CS85" s="278">
        <v>183378</v>
      </c>
      <c r="CT85" s="285">
        <v>47540</v>
      </c>
      <c r="CU85" s="278">
        <v>23544</v>
      </c>
      <c r="CV85" s="278">
        <v>23996</v>
      </c>
      <c r="CW85" s="285">
        <v>317235</v>
      </c>
      <c r="CX85" s="55">
        <v>157853</v>
      </c>
      <c r="CY85" s="55">
        <v>159382</v>
      </c>
      <c r="CZ85" s="338">
        <v>377071</v>
      </c>
      <c r="DA85" s="339">
        <v>187485</v>
      </c>
      <c r="DB85" s="339">
        <v>189586</v>
      </c>
      <c r="DC85" s="340">
        <v>48979</v>
      </c>
      <c r="DD85" s="339">
        <v>24296</v>
      </c>
      <c r="DE85" s="339">
        <v>24683</v>
      </c>
      <c r="DF85" s="340">
        <v>328092</v>
      </c>
      <c r="DG85" s="339">
        <v>163189</v>
      </c>
      <c r="DH85" s="341">
        <v>164903</v>
      </c>
      <c r="DI85" s="319">
        <v>389534</v>
      </c>
      <c r="DJ85" s="324">
        <v>193684</v>
      </c>
      <c r="DK85" s="324">
        <v>195850</v>
      </c>
      <c r="DL85" s="319">
        <v>50433</v>
      </c>
      <c r="DM85" s="324">
        <v>25049</v>
      </c>
      <c r="DN85" s="324">
        <v>25384</v>
      </c>
      <c r="DO85" s="319">
        <v>339101</v>
      </c>
      <c r="DP85" s="324">
        <v>168635</v>
      </c>
      <c r="DQ85" s="324">
        <v>170466</v>
      </c>
      <c r="DR85" s="55">
        <v>402321</v>
      </c>
      <c r="DS85" s="55">
        <v>200108</v>
      </c>
      <c r="DT85" s="55">
        <v>202213</v>
      </c>
      <c r="DU85" s="55">
        <v>51912</v>
      </c>
      <c r="DV85" s="55">
        <v>25810</v>
      </c>
      <c r="DW85" s="55">
        <v>26102</v>
      </c>
      <c r="DX85" s="55">
        <v>350409</v>
      </c>
      <c r="DY85" s="55">
        <v>174298</v>
      </c>
      <c r="DZ85" s="55">
        <v>176111</v>
      </c>
    </row>
    <row r="86" spans="1:130" s="270" customFormat="1" x14ac:dyDescent="0.25">
      <c r="A86" s="269" t="s">
        <v>114</v>
      </c>
      <c r="B86" s="270">
        <v>191129</v>
      </c>
      <c r="C86" s="270">
        <v>93327</v>
      </c>
      <c r="D86" s="270">
        <v>97802</v>
      </c>
      <c r="E86" s="270">
        <v>29194</v>
      </c>
      <c r="F86" s="270">
        <v>14551</v>
      </c>
      <c r="G86" s="270">
        <v>14643</v>
      </c>
      <c r="H86" s="270">
        <v>161935</v>
      </c>
      <c r="I86" s="270">
        <v>78776</v>
      </c>
      <c r="J86" s="270">
        <v>83159</v>
      </c>
      <c r="K86" s="270">
        <v>199161</v>
      </c>
      <c r="L86" s="270">
        <v>97361</v>
      </c>
      <c r="M86" s="270">
        <v>101800</v>
      </c>
      <c r="N86" s="270">
        <v>30584</v>
      </c>
      <c r="U86" s="270">
        <v>82108</v>
      </c>
      <c r="V86" s="270">
        <v>86469</v>
      </c>
      <c r="W86" s="270">
        <v>208429</v>
      </c>
      <c r="X86" s="270">
        <v>102055</v>
      </c>
      <c r="Y86" s="270">
        <v>106374</v>
      </c>
      <c r="Z86" s="270">
        <v>32059</v>
      </c>
      <c r="AA86" s="270">
        <v>15989</v>
      </c>
      <c r="AB86" s="270">
        <v>16070</v>
      </c>
      <c r="AC86" s="270">
        <v>176370</v>
      </c>
      <c r="AD86" s="270">
        <v>86066</v>
      </c>
      <c r="AE86" s="270">
        <v>90304</v>
      </c>
      <c r="AF86" s="270">
        <v>218654</v>
      </c>
      <c r="AG86" s="270">
        <v>107308</v>
      </c>
      <c r="AH86" s="270">
        <v>111346</v>
      </c>
      <c r="AI86" s="270">
        <v>33600</v>
      </c>
      <c r="AJ86" s="270">
        <v>16750</v>
      </c>
      <c r="AK86" s="270">
        <v>16850</v>
      </c>
      <c r="AL86" s="270">
        <v>185054</v>
      </c>
      <c r="AM86" s="270">
        <v>90558</v>
      </c>
      <c r="AN86" s="270">
        <v>94496</v>
      </c>
      <c r="AO86" s="270">
        <v>229462</v>
      </c>
      <c r="AP86" s="270">
        <v>112972</v>
      </c>
      <c r="AQ86" s="270">
        <v>116490</v>
      </c>
      <c r="AR86" s="270">
        <v>35179</v>
      </c>
      <c r="AS86" s="270">
        <v>17515</v>
      </c>
      <c r="AT86" s="270">
        <v>17664</v>
      </c>
      <c r="AU86" s="270">
        <v>194283</v>
      </c>
      <c r="AV86" s="270">
        <v>95457</v>
      </c>
      <c r="AW86" s="270">
        <v>98826</v>
      </c>
      <c r="AX86" s="270">
        <v>240616</v>
      </c>
      <c r="AY86" s="270">
        <v>118961</v>
      </c>
      <c r="AZ86" s="270">
        <v>121655</v>
      </c>
      <c r="BA86" s="270">
        <v>36777</v>
      </c>
      <c r="BB86" s="270">
        <v>18273</v>
      </c>
      <c r="BC86" s="270">
        <v>18504</v>
      </c>
      <c r="BD86" s="270">
        <v>203839</v>
      </c>
      <c r="BE86" s="270">
        <v>100688</v>
      </c>
      <c r="BF86" s="270">
        <v>103151</v>
      </c>
      <c r="BG86" s="270">
        <v>251745</v>
      </c>
      <c r="BH86" s="270">
        <v>125012</v>
      </c>
      <c r="BI86" s="270">
        <v>126733</v>
      </c>
      <c r="BJ86" s="270">
        <v>38363</v>
      </c>
      <c r="BK86" s="270">
        <v>19013</v>
      </c>
      <c r="BL86" s="270">
        <v>19350</v>
      </c>
      <c r="BM86" s="270">
        <v>213382</v>
      </c>
      <c r="BN86" s="270">
        <v>105999</v>
      </c>
      <c r="BO86" s="270">
        <v>107383</v>
      </c>
      <c r="BP86" s="271">
        <v>262718</v>
      </c>
      <c r="BQ86" s="271">
        <v>130968</v>
      </c>
      <c r="BR86" s="271">
        <v>131750</v>
      </c>
      <c r="BS86" s="271">
        <v>39918</v>
      </c>
      <c r="BT86" s="271">
        <v>19746</v>
      </c>
      <c r="BU86" s="271">
        <v>20172</v>
      </c>
      <c r="BV86" s="271">
        <v>222800</v>
      </c>
      <c r="BW86" s="271">
        <v>111222</v>
      </c>
      <c r="BX86" s="271">
        <v>111578</v>
      </c>
      <c r="BY86" s="272">
        <v>273874</v>
      </c>
      <c r="BZ86" s="273">
        <v>136957</v>
      </c>
      <c r="CA86" s="273">
        <v>136917</v>
      </c>
      <c r="CB86" s="272">
        <v>41461</v>
      </c>
      <c r="CC86" s="273">
        <v>20487</v>
      </c>
      <c r="CD86" s="273">
        <v>20974</v>
      </c>
      <c r="CE86" s="272">
        <v>232413</v>
      </c>
      <c r="CF86" s="273">
        <v>116470</v>
      </c>
      <c r="CG86" s="273">
        <v>115943</v>
      </c>
      <c r="CH86" s="270">
        <v>285692</v>
      </c>
      <c r="CI86" s="270">
        <v>143163</v>
      </c>
      <c r="CJ86" s="270">
        <v>142529</v>
      </c>
      <c r="CK86" s="273">
        <v>43043</v>
      </c>
      <c r="CL86" s="270">
        <v>21264</v>
      </c>
      <c r="CM86" s="270">
        <v>21779</v>
      </c>
      <c r="CN86" s="273">
        <v>242649</v>
      </c>
      <c r="CO86" s="270">
        <v>121899</v>
      </c>
      <c r="CP86" s="270">
        <v>120750</v>
      </c>
      <c r="CQ86" s="286">
        <v>298478</v>
      </c>
      <c r="CR86" s="279">
        <v>149704</v>
      </c>
      <c r="CS86" s="279">
        <v>148774</v>
      </c>
      <c r="CT86" s="286">
        <v>44681</v>
      </c>
      <c r="CU86" s="279">
        <v>22096</v>
      </c>
      <c r="CV86" s="279">
        <v>22585</v>
      </c>
      <c r="CW86" s="286">
        <v>253797</v>
      </c>
      <c r="CX86" s="270">
        <v>127608</v>
      </c>
      <c r="CY86" s="270">
        <v>126189</v>
      </c>
      <c r="CZ86" s="342">
        <v>312282</v>
      </c>
      <c r="DA86" s="343">
        <v>156619</v>
      </c>
      <c r="DB86" s="343">
        <v>155663</v>
      </c>
      <c r="DC86" s="344">
        <v>46404</v>
      </c>
      <c r="DD86" s="343">
        <v>22999</v>
      </c>
      <c r="DE86" s="343">
        <v>23405</v>
      </c>
      <c r="DF86" s="344">
        <v>265878</v>
      </c>
      <c r="DG86" s="343">
        <v>133620</v>
      </c>
      <c r="DH86" s="345">
        <v>132258</v>
      </c>
      <c r="DI86" s="320">
        <v>326926</v>
      </c>
      <c r="DJ86" s="325">
        <v>163838</v>
      </c>
      <c r="DK86" s="325">
        <v>163088</v>
      </c>
      <c r="DL86" s="320">
        <v>48206</v>
      </c>
      <c r="DM86" s="325">
        <v>23955</v>
      </c>
      <c r="DN86" s="325">
        <v>24251</v>
      </c>
      <c r="DO86" s="320">
        <v>278720</v>
      </c>
      <c r="DP86" s="325">
        <v>139883</v>
      </c>
      <c r="DQ86" s="325">
        <v>138837</v>
      </c>
      <c r="DR86" s="270">
        <v>342112</v>
      </c>
      <c r="DS86" s="270">
        <v>171213</v>
      </c>
      <c r="DT86" s="270">
        <v>170899</v>
      </c>
      <c r="DU86" s="270">
        <v>50072</v>
      </c>
      <c r="DV86" s="270">
        <v>24952</v>
      </c>
      <c r="DW86" s="270">
        <v>25120</v>
      </c>
      <c r="DX86" s="270">
        <v>292040</v>
      </c>
      <c r="DY86" s="270">
        <v>146261</v>
      </c>
      <c r="DZ86" s="270">
        <v>145779</v>
      </c>
    </row>
    <row r="87" spans="1:130" s="270" customFormat="1" x14ac:dyDescent="0.25">
      <c r="A87" s="269" t="s">
        <v>115</v>
      </c>
      <c r="B87" s="270">
        <v>155845</v>
      </c>
      <c r="C87" s="270">
        <v>74575</v>
      </c>
      <c r="D87" s="270">
        <v>81270</v>
      </c>
      <c r="E87" s="270">
        <v>25163</v>
      </c>
      <c r="F87" s="270">
        <v>12551</v>
      </c>
      <c r="G87" s="270">
        <v>12612</v>
      </c>
      <c r="H87" s="270">
        <v>130682</v>
      </c>
      <c r="I87" s="270">
        <v>62024</v>
      </c>
      <c r="J87" s="270">
        <v>68658</v>
      </c>
      <c r="K87" s="270">
        <v>163388</v>
      </c>
      <c r="L87" s="270">
        <v>77651</v>
      </c>
      <c r="M87" s="270">
        <v>85737</v>
      </c>
      <c r="N87" s="270">
        <v>26377</v>
      </c>
      <c r="U87" s="270">
        <v>64550</v>
      </c>
      <c r="V87" s="270">
        <v>72461</v>
      </c>
      <c r="W87" s="270">
        <v>170706</v>
      </c>
      <c r="X87" s="270">
        <v>80886</v>
      </c>
      <c r="Y87" s="270">
        <v>89820</v>
      </c>
      <c r="Z87" s="270">
        <v>27645</v>
      </c>
      <c r="AA87" s="270">
        <v>13705</v>
      </c>
      <c r="AB87" s="270">
        <v>13940</v>
      </c>
      <c r="AC87" s="270">
        <v>143061</v>
      </c>
      <c r="AD87" s="270">
        <v>67181</v>
      </c>
      <c r="AE87" s="270">
        <v>75880</v>
      </c>
      <c r="AF87" s="270">
        <v>177928</v>
      </c>
      <c r="AG87" s="270">
        <v>84296</v>
      </c>
      <c r="AH87" s="270">
        <v>93632</v>
      </c>
      <c r="AI87" s="270">
        <v>28982</v>
      </c>
      <c r="AJ87" s="270">
        <v>14366</v>
      </c>
      <c r="AK87" s="270">
        <v>14616</v>
      </c>
      <c r="AL87" s="270">
        <v>148946</v>
      </c>
      <c r="AM87" s="270">
        <v>69930</v>
      </c>
      <c r="AN87" s="270">
        <v>79016</v>
      </c>
      <c r="AO87" s="270">
        <v>185202</v>
      </c>
      <c r="AP87" s="270">
        <v>87901</v>
      </c>
      <c r="AQ87" s="270">
        <v>97301</v>
      </c>
      <c r="AR87" s="270">
        <v>30397</v>
      </c>
      <c r="AS87" s="270">
        <v>15089</v>
      </c>
      <c r="AT87" s="270">
        <v>15308</v>
      </c>
      <c r="AU87" s="270">
        <v>154805</v>
      </c>
      <c r="AV87" s="270">
        <v>72812</v>
      </c>
      <c r="AW87" s="270">
        <v>81993</v>
      </c>
      <c r="AX87" s="270">
        <v>192620</v>
      </c>
      <c r="AY87" s="270">
        <v>91711</v>
      </c>
      <c r="AZ87" s="270">
        <v>100909</v>
      </c>
      <c r="BA87" s="270">
        <v>31904</v>
      </c>
      <c r="BB87" s="270">
        <v>15882</v>
      </c>
      <c r="BC87" s="270">
        <v>16022</v>
      </c>
      <c r="BD87" s="270">
        <v>160716</v>
      </c>
      <c r="BE87" s="270">
        <v>75829</v>
      </c>
      <c r="BF87" s="270">
        <v>84887</v>
      </c>
      <c r="BG87" s="270">
        <v>200826</v>
      </c>
      <c r="BH87" s="270">
        <v>95986</v>
      </c>
      <c r="BI87" s="270">
        <v>104840</v>
      </c>
      <c r="BJ87" s="270">
        <v>33505</v>
      </c>
      <c r="BK87" s="270">
        <v>16733</v>
      </c>
      <c r="BL87" s="270">
        <v>16772</v>
      </c>
      <c r="BM87" s="270">
        <v>167321</v>
      </c>
      <c r="BN87" s="270">
        <v>79253</v>
      </c>
      <c r="BO87" s="270">
        <v>88068</v>
      </c>
      <c r="BP87" s="271">
        <v>210241</v>
      </c>
      <c r="BQ87" s="271">
        <v>100907</v>
      </c>
      <c r="BR87" s="271">
        <v>109334</v>
      </c>
      <c r="BS87" s="271">
        <v>35193</v>
      </c>
      <c r="BT87" s="271">
        <v>17616</v>
      </c>
      <c r="BU87" s="271">
        <v>17577</v>
      </c>
      <c r="BV87" s="271">
        <v>175048</v>
      </c>
      <c r="BW87" s="271">
        <v>83291</v>
      </c>
      <c r="BX87" s="271">
        <v>91757</v>
      </c>
      <c r="BY87" s="272">
        <v>220609</v>
      </c>
      <c r="BZ87" s="273">
        <v>106385</v>
      </c>
      <c r="CA87" s="273">
        <v>114224</v>
      </c>
      <c r="CB87" s="272">
        <v>36945</v>
      </c>
      <c r="CC87" s="273">
        <v>18522</v>
      </c>
      <c r="CD87" s="273">
        <v>18423</v>
      </c>
      <c r="CE87" s="272">
        <v>183664</v>
      </c>
      <c r="CF87" s="273">
        <v>87863</v>
      </c>
      <c r="CG87" s="273">
        <v>95801</v>
      </c>
      <c r="CH87" s="270">
        <v>231551</v>
      </c>
      <c r="CI87" s="270">
        <v>112269</v>
      </c>
      <c r="CJ87" s="270">
        <v>119282</v>
      </c>
      <c r="CK87" s="273">
        <v>38735</v>
      </c>
      <c r="CL87" s="270">
        <v>19433</v>
      </c>
      <c r="CM87" s="270">
        <v>19302</v>
      </c>
      <c r="CN87" s="273">
        <v>192816</v>
      </c>
      <c r="CO87" s="270">
        <v>92836</v>
      </c>
      <c r="CP87" s="270">
        <v>99980</v>
      </c>
      <c r="CQ87" s="286">
        <v>242843</v>
      </c>
      <c r="CR87" s="279">
        <v>118482</v>
      </c>
      <c r="CS87" s="279">
        <v>124361</v>
      </c>
      <c r="CT87" s="286">
        <v>40546</v>
      </c>
      <c r="CU87" s="279">
        <v>20341</v>
      </c>
      <c r="CV87" s="279">
        <v>20205</v>
      </c>
      <c r="CW87" s="286">
        <v>202297</v>
      </c>
      <c r="CX87" s="270">
        <v>98141</v>
      </c>
      <c r="CY87" s="270">
        <v>104156</v>
      </c>
      <c r="CZ87" s="342">
        <v>254101</v>
      </c>
      <c r="DA87" s="343">
        <v>124748</v>
      </c>
      <c r="DB87" s="343">
        <v>129353</v>
      </c>
      <c r="DC87" s="344">
        <v>42345</v>
      </c>
      <c r="DD87" s="343">
        <v>21227</v>
      </c>
      <c r="DE87" s="343">
        <v>21118</v>
      </c>
      <c r="DF87" s="344">
        <v>211756</v>
      </c>
      <c r="DG87" s="343">
        <v>103521</v>
      </c>
      <c r="DH87" s="345">
        <v>108235</v>
      </c>
      <c r="DI87" s="320">
        <v>265190</v>
      </c>
      <c r="DJ87" s="325">
        <v>130914</v>
      </c>
      <c r="DK87" s="325">
        <v>134276</v>
      </c>
      <c r="DL87" s="320">
        <v>44113</v>
      </c>
      <c r="DM87" s="325">
        <v>22109</v>
      </c>
      <c r="DN87" s="325">
        <v>22004</v>
      </c>
      <c r="DO87" s="320">
        <v>221077</v>
      </c>
      <c r="DP87" s="325">
        <v>108805</v>
      </c>
      <c r="DQ87" s="325">
        <v>112272</v>
      </c>
      <c r="DR87" s="270">
        <v>276438</v>
      </c>
      <c r="DS87" s="270">
        <v>137102</v>
      </c>
      <c r="DT87" s="270">
        <v>139336</v>
      </c>
      <c r="DU87" s="270">
        <v>45864</v>
      </c>
      <c r="DV87" s="270">
        <v>22995</v>
      </c>
      <c r="DW87" s="270">
        <v>22869</v>
      </c>
      <c r="DX87" s="270">
        <v>230574</v>
      </c>
      <c r="DY87" s="270">
        <v>114107</v>
      </c>
      <c r="DZ87" s="270">
        <v>116467</v>
      </c>
    </row>
    <row r="88" spans="1:130" s="270" customFormat="1" x14ac:dyDescent="0.25">
      <c r="A88" s="269" t="s">
        <v>116</v>
      </c>
      <c r="B88" s="270">
        <v>127764</v>
      </c>
      <c r="C88" s="270">
        <v>60616</v>
      </c>
      <c r="D88" s="270">
        <v>67148</v>
      </c>
      <c r="E88" s="270">
        <v>20920</v>
      </c>
      <c r="F88" s="270">
        <v>10464</v>
      </c>
      <c r="G88" s="270">
        <v>10456</v>
      </c>
      <c r="H88" s="270">
        <v>106844</v>
      </c>
      <c r="I88" s="270">
        <v>50152</v>
      </c>
      <c r="J88" s="270">
        <v>56692</v>
      </c>
      <c r="K88" s="270">
        <v>134541</v>
      </c>
      <c r="L88" s="270">
        <v>63888</v>
      </c>
      <c r="M88" s="270">
        <v>70653</v>
      </c>
      <c r="N88" s="270">
        <v>21935</v>
      </c>
      <c r="U88" s="270">
        <v>52933</v>
      </c>
      <c r="V88" s="270">
        <v>59673</v>
      </c>
      <c r="W88" s="270">
        <v>141351</v>
      </c>
      <c r="X88" s="270">
        <v>66994</v>
      </c>
      <c r="Y88" s="270">
        <v>74357</v>
      </c>
      <c r="Z88" s="270">
        <v>22989</v>
      </c>
      <c r="AA88" s="270">
        <v>11450</v>
      </c>
      <c r="AB88" s="270">
        <v>11539</v>
      </c>
      <c r="AC88" s="270">
        <v>118362</v>
      </c>
      <c r="AD88" s="270">
        <v>55544</v>
      </c>
      <c r="AE88" s="270">
        <v>62818</v>
      </c>
      <c r="AF88" s="270">
        <v>148237</v>
      </c>
      <c r="AG88" s="270">
        <v>69985</v>
      </c>
      <c r="AH88" s="270">
        <v>78252</v>
      </c>
      <c r="AI88" s="270">
        <v>24091</v>
      </c>
      <c r="AJ88" s="270">
        <v>11959</v>
      </c>
      <c r="AK88" s="270">
        <v>12132</v>
      </c>
      <c r="AL88" s="270">
        <v>124146</v>
      </c>
      <c r="AM88" s="270">
        <v>58026</v>
      </c>
      <c r="AN88" s="270">
        <v>66120</v>
      </c>
      <c r="AO88" s="270">
        <v>155259</v>
      </c>
      <c r="AP88" s="270">
        <v>72929</v>
      </c>
      <c r="AQ88" s="270">
        <v>82330</v>
      </c>
      <c r="AR88" s="270">
        <v>25263</v>
      </c>
      <c r="AS88" s="270">
        <v>12496</v>
      </c>
      <c r="AT88" s="270">
        <v>12767</v>
      </c>
      <c r="AU88" s="270">
        <v>129996</v>
      </c>
      <c r="AV88" s="270">
        <v>60433</v>
      </c>
      <c r="AW88" s="270">
        <v>69563</v>
      </c>
      <c r="AX88" s="270">
        <v>162471</v>
      </c>
      <c r="AY88" s="270">
        <v>75867</v>
      </c>
      <c r="AZ88" s="270">
        <v>86604</v>
      </c>
      <c r="BA88" s="270">
        <v>26517</v>
      </c>
      <c r="BB88" s="270">
        <v>13066</v>
      </c>
      <c r="BC88" s="270">
        <v>13451</v>
      </c>
      <c r="BD88" s="270">
        <v>135954</v>
      </c>
      <c r="BE88" s="270">
        <v>62801</v>
      </c>
      <c r="BF88" s="270">
        <v>73153</v>
      </c>
      <c r="BG88" s="270">
        <v>169649</v>
      </c>
      <c r="BH88" s="270">
        <v>78888</v>
      </c>
      <c r="BI88" s="270">
        <v>90761</v>
      </c>
      <c r="BJ88" s="270">
        <v>27839</v>
      </c>
      <c r="BK88" s="270">
        <v>13681</v>
      </c>
      <c r="BL88" s="270">
        <v>14158</v>
      </c>
      <c r="BM88" s="270">
        <v>141810</v>
      </c>
      <c r="BN88" s="270">
        <v>65207</v>
      </c>
      <c r="BO88" s="270">
        <v>76603</v>
      </c>
      <c r="BP88" s="271">
        <v>176621</v>
      </c>
      <c r="BQ88" s="271">
        <v>82071</v>
      </c>
      <c r="BR88" s="271">
        <v>94550</v>
      </c>
      <c r="BS88" s="271">
        <v>29215</v>
      </c>
      <c r="BT88" s="271">
        <v>14352</v>
      </c>
      <c r="BU88" s="271">
        <v>14863</v>
      </c>
      <c r="BV88" s="271">
        <v>147406</v>
      </c>
      <c r="BW88" s="271">
        <v>67719</v>
      </c>
      <c r="BX88" s="271">
        <v>79687</v>
      </c>
      <c r="BY88" s="272">
        <v>183505</v>
      </c>
      <c r="BZ88" s="273">
        <v>85427</v>
      </c>
      <c r="CA88" s="273">
        <v>98078</v>
      </c>
      <c r="CB88" s="272">
        <v>30658</v>
      </c>
      <c r="CC88" s="273">
        <v>15079</v>
      </c>
      <c r="CD88" s="273">
        <v>15579</v>
      </c>
      <c r="CE88" s="272">
        <v>152847</v>
      </c>
      <c r="CF88" s="273">
        <v>70348</v>
      </c>
      <c r="CG88" s="273">
        <v>82499</v>
      </c>
      <c r="CH88" s="270">
        <v>190452</v>
      </c>
      <c r="CI88" s="270">
        <v>88977</v>
      </c>
      <c r="CJ88" s="270">
        <v>101475</v>
      </c>
      <c r="CK88" s="273">
        <v>32181</v>
      </c>
      <c r="CL88" s="270">
        <v>15869</v>
      </c>
      <c r="CM88" s="270">
        <v>16312</v>
      </c>
      <c r="CN88" s="273">
        <v>158271</v>
      </c>
      <c r="CO88" s="270">
        <v>73108</v>
      </c>
      <c r="CP88" s="270">
        <v>85163</v>
      </c>
      <c r="CQ88" s="286">
        <v>197551</v>
      </c>
      <c r="CR88" s="279">
        <v>92728</v>
      </c>
      <c r="CS88" s="279">
        <v>104823</v>
      </c>
      <c r="CT88" s="286">
        <v>33798</v>
      </c>
      <c r="CU88" s="279">
        <v>16725</v>
      </c>
      <c r="CV88" s="279">
        <v>17073</v>
      </c>
      <c r="CW88" s="286">
        <v>163753</v>
      </c>
      <c r="CX88" s="270">
        <v>76003</v>
      </c>
      <c r="CY88" s="270">
        <v>87750</v>
      </c>
      <c r="CZ88" s="342">
        <v>205420</v>
      </c>
      <c r="DA88" s="343">
        <v>96935</v>
      </c>
      <c r="DB88" s="343">
        <v>108485</v>
      </c>
      <c r="DC88" s="344">
        <v>35505</v>
      </c>
      <c r="DD88" s="343">
        <v>17640</v>
      </c>
      <c r="DE88" s="343">
        <v>17865</v>
      </c>
      <c r="DF88" s="344">
        <v>169915</v>
      </c>
      <c r="DG88" s="343">
        <v>79295</v>
      </c>
      <c r="DH88" s="345">
        <v>90620</v>
      </c>
      <c r="DI88" s="320">
        <v>214468</v>
      </c>
      <c r="DJ88" s="325">
        <v>101772</v>
      </c>
      <c r="DK88" s="325">
        <v>112696</v>
      </c>
      <c r="DL88" s="320">
        <v>37305</v>
      </c>
      <c r="DM88" s="325">
        <v>18590</v>
      </c>
      <c r="DN88" s="325">
        <v>18715</v>
      </c>
      <c r="DO88" s="320">
        <v>177163</v>
      </c>
      <c r="DP88" s="325">
        <v>83182</v>
      </c>
      <c r="DQ88" s="325">
        <v>93981</v>
      </c>
      <c r="DR88" s="270">
        <v>224440</v>
      </c>
      <c r="DS88" s="270">
        <v>107147</v>
      </c>
      <c r="DT88" s="270">
        <v>117293</v>
      </c>
      <c r="DU88" s="270">
        <v>39170</v>
      </c>
      <c r="DV88" s="270">
        <v>19563</v>
      </c>
      <c r="DW88" s="270">
        <v>19607</v>
      </c>
      <c r="DX88" s="270">
        <v>185270</v>
      </c>
      <c r="DY88" s="270">
        <v>87584</v>
      </c>
      <c r="DZ88" s="270">
        <v>97686</v>
      </c>
    </row>
    <row r="89" spans="1:130" s="270" customFormat="1" x14ac:dyDescent="0.25">
      <c r="A89" s="269" t="s">
        <v>117</v>
      </c>
      <c r="B89" s="270">
        <v>103743</v>
      </c>
      <c r="C89" s="270">
        <v>49200</v>
      </c>
      <c r="D89" s="270">
        <v>54543</v>
      </c>
      <c r="E89" s="270">
        <v>16197</v>
      </c>
      <c r="F89" s="270">
        <v>8140</v>
      </c>
      <c r="G89" s="270">
        <v>8057</v>
      </c>
      <c r="H89" s="270">
        <v>87546</v>
      </c>
      <c r="I89" s="270">
        <v>41060</v>
      </c>
      <c r="J89" s="270">
        <v>46486</v>
      </c>
      <c r="K89" s="270">
        <v>108279</v>
      </c>
      <c r="L89" s="270">
        <v>51700</v>
      </c>
      <c r="M89" s="270">
        <v>56579</v>
      </c>
      <c r="N89" s="270">
        <v>16911</v>
      </c>
      <c r="U89" s="270">
        <v>43190</v>
      </c>
      <c r="V89" s="270">
        <v>48178</v>
      </c>
      <c r="W89" s="270">
        <v>113308</v>
      </c>
      <c r="X89" s="270">
        <v>54355</v>
      </c>
      <c r="Y89" s="270">
        <v>58953</v>
      </c>
      <c r="Z89" s="270">
        <v>17767</v>
      </c>
      <c r="AA89" s="270">
        <v>8941</v>
      </c>
      <c r="AB89" s="270">
        <v>8826</v>
      </c>
      <c r="AC89" s="270">
        <v>95541</v>
      </c>
      <c r="AD89" s="270">
        <v>45414</v>
      </c>
      <c r="AE89" s="270">
        <v>50127</v>
      </c>
      <c r="AF89" s="270">
        <v>118788</v>
      </c>
      <c r="AG89" s="270">
        <v>57159</v>
      </c>
      <c r="AH89" s="270">
        <v>61629</v>
      </c>
      <c r="AI89" s="270">
        <v>18726</v>
      </c>
      <c r="AJ89" s="270">
        <v>9415</v>
      </c>
      <c r="AK89" s="270">
        <v>9311</v>
      </c>
      <c r="AL89" s="270">
        <v>100062</v>
      </c>
      <c r="AM89" s="270">
        <v>47744</v>
      </c>
      <c r="AN89" s="270">
        <v>52318</v>
      </c>
      <c r="AO89" s="270">
        <v>124657</v>
      </c>
      <c r="AP89" s="270">
        <v>60092</v>
      </c>
      <c r="AQ89" s="270">
        <v>64565</v>
      </c>
      <c r="AR89" s="270">
        <v>19751</v>
      </c>
      <c r="AS89" s="270">
        <v>9912</v>
      </c>
      <c r="AT89" s="270">
        <v>9839</v>
      </c>
      <c r="AU89" s="270">
        <v>104906</v>
      </c>
      <c r="AV89" s="270">
        <v>50180</v>
      </c>
      <c r="AW89" s="270">
        <v>54726</v>
      </c>
      <c r="AX89" s="270">
        <v>130872</v>
      </c>
      <c r="AY89" s="270">
        <v>63152</v>
      </c>
      <c r="AZ89" s="270">
        <v>67720</v>
      </c>
      <c r="BA89" s="270">
        <v>20805</v>
      </c>
      <c r="BB89" s="270">
        <v>10417</v>
      </c>
      <c r="BC89" s="270">
        <v>10388</v>
      </c>
      <c r="BD89" s="270">
        <v>110067</v>
      </c>
      <c r="BE89" s="270">
        <v>52735</v>
      </c>
      <c r="BF89" s="270">
        <v>57332</v>
      </c>
      <c r="BG89" s="270">
        <v>137242</v>
      </c>
      <c r="BH89" s="270">
        <v>66174</v>
      </c>
      <c r="BI89" s="270">
        <v>71068</v>
      </c>
      <c r="BJ89" s="270">
        <v>21878</v>
      </c>
      <c r="BK89" s="270">
        <v>10918</v>
      </c>
      <c r="BL89" s="270">
        <v>10960</v>
      </c>
      <c r="BM89" s="270">
        <v>115364</v>
      </c>
      <c r="BN89" s="270">
        <v>55256</v>
      </c>
      <c r="BO89" s="270">
        <v>60108</v>
      </c>
      <c r="BP89" s="271">
        <v>143670</v>
      </c>
      <c r="BQ89" s="271">
        <v>69045</v>
      </c>
      <c r="BR89" s="271">
        <v>74625</v>
      </c>
      <c r="BS89" s="271">
        <v>22993</v>
      </c>
      <c r="BT89" s="271">
        <v>11422</v>
      </c>
      <c r="BU89" s="271">
        <v>11571</v>
      </c>
      <c r="BV89" s="271">
        <v>120677</v>
      </c>
      <c r="BW89" s="271">
        <v>57623</v>
      </c>
      <c r="BX89" s="271">
        <v>63054</v>
      </c>
      <c r="BY89" s="272">
        <v>150181</v>
      </c>
      <c r="BZ89" s="273">
        <v>71810</v>
      </c>
      <c r="CA89" s="273">
        <v>78371</v>
      </c>
      <c r="CB89" s="272">
        <v>24156</v>
      </c>
      <c r="CC89" s="273">
        <v>11941</v>
      </c>
      <c r="CD89" s="273">
        <v>12215</v>
      </c>
      <c r="CE89" s="272">
        <v>126025</v>
      </c>
      <c r="CF89" s="273">
        <v>59869</v>
      </c>
      <c r="CG89" s="273">
        <v>66156</v>
      </c>
      <c r="CH89" s="270">
        <v>156831</v>
      </c>
      <c r="CI89" s="270">
        <v>74535</v>
      </c>
      <c r="CJ89" s="270">
        <v>82296</v>
      </c>
      <c r="CK89" s="273">
        <v>25386</v>
      </c>
      <c r="CL89" s="270">
        <v>12486</v>
      </c>
      <c r="CM89" s="270">
        <v>12900</v>
      </c>
      <c r="CN89" s="273">
        <v>131445</v>
      </c>
      <c r="CO89" s="270">
        <v>62049</v>
      </c>
      <c r="CP89" s="270">
        <v>69396</v>
      </c>
      <c r="CQ89" s="286">
        <v>163672</v>
      </c>
      <c r="CR89" s="279">
        <v>77258</v>
      </c>
      <c r="CS89" s="279">
        <v>86414</v>
      </c>
      <c r="CT89" s="286">
        <v>26694</v>
      </c>
      <c r="CU89" s="279">
        <v>13064</v>
      </c>
      <c r="CV89" s="279">
        <v>13630</v>
      </c>
      <c r="CW89" s="286">
        <v>136978</v>
      </c>
      <c r="CX89" s="270">
        <v>64194</v>
      </c>
      <c r="CY89" s="270">
        <v>72784</v>
      </c>
      <c r="CZ89" s="342">
        <v>170497</v>
      </c>
      <c r="DA89" s="343">
        <v>80064</v>
      </c>
      <c r="DB89" s="343">
        <v>90433</v>
      </c>
      <c r="DC89" s="344">
        <v>28075</v>
      </c>
      <c r="DD89" s="343">
        <v>13687</v>
      </c>
      <c r="DE89" s="343">
        <v>14388</v>
      </c>
      <c r="DF89" s="344">
        <v>142422</v>
      </c>
      <c r="DG89" s="343">
        <v>66377</v>
      </c>
      <c r="DH89" s="345">
        <v>76045</v>
      </c>
      <c r="DI89" s="320">
        <v>177120</v>
      </c>
      <c r="DJ89" s="325">
        <v>83020</v>
      </c>
      <c r="DK89" s="325">
        <v>94100</v>
      </c>
      <c r="DL89" s="320">
        <v>29511</v>
      </c>
      <c r="DM89" s="325">
        <v>14367</v>
      </c>
      <c r="DN89" s="325">
        <v>15144</v>
      </c>
      <c r="DO89" s="320">
        <v>147609</v>
      </c>
      <c r="DP89" s="325">
        <v>68653</v>
      </c>
      <c r="DQ89" s="325">
        <v>78956</v>
      </c>
      <c r="DR89" s="270">
        <v>183672</v>
      </c>
      <c r="DS89" s="270">
        <v>86143</v>
      </c>
      <c r="DT89" s="270">
        <v>97529</v>
      </c>
      <c r="DU89" s="270">
        <v>31025</v>
      </c>
      <c r="DV89" s="270">
        <v>15110</v>
      </c>
      <c r="DW89" s="270">
        <v>15915</v>
      </c>
      <c r="DX89" s="270">
        <v>152647</v>
      </c>
      <c r="DY89" s="270">
        <v>71033</v>
      </c>
      <c r="DZ89" s="270">
        <v>81614</v>
      </c>
    </row>
    <row r="90" spans="1:130" s="270" customFormat="1" x14ac:dyDescent="0.25">
      <c r="A90" s="269" t="s">
        <v>118</v>
      </c>
      <c r="B90" s="270">
        <v>83808</v>
      </c>
      <c r="C90" s="270">
        <v>39804</v>
      </c>
      <c r="D90" s="270">
        <v>44004</v>
      </c>
      <c r="E90" s="270">
        <v>12658</v>
      </c>
      <c r="F90" s="270">
        <v>6404</v>
      </c>
      <c r="G90" s="270">
        <v>6254</v>
      </c>
      <c r="H90" s="270">
        <v>71150</v>
      </c>
      <c r="I90" s="270">
        <v>33400</v>
      </c>
      <c r="J90" s="270">
        <v>37750</v>
      </c>
      <c r="K90" s="270">
        <v>87712</v>
      </c>
      <c r="L90" s="270">
        <v>41752</v>
      </c>
      <c r="M90" s="270">
        <v>45960</v>
      </c>
      <c r="N90" s="270">
        <v>13301</v>
      </c>
      <c r="U90" s="270">
        <v>35020</v>
      </c>
      <c r="V90" s="270">
        <v>39391</v>
      </c>
      <c r="W90" s="270">
        <v>91434</v>
      </c>
      <c r="X90" s="270">
        <v>43702</v>
      </c>
      <c r="Y90" s="270">
        <v>47732</v>
      </c>
      <c r="Z90" s="270">
        <v>13877</v>
      </c>
      <c r="AA90" s="270">
        <v>7029</v>
      </c>
      <c r="AB90" s="270">
        <v>6848</v>
      </c>
      <c r="AC90" s="270">
        <v>77557</v>
      </c>
      <c r="AD90" s="270">
        <v>36673</v>
      </c>
      <c r="AE90" s="270">
        <v>40884</v>
      </c>
      <c r="AF90" s="270">
        <v>95083</v>
      </c>
      <c r="AG90" s="270">
        <v>45681</v>
      </c>
      <c r="AH90" s="270">
        <v>49402</v>
      </c>
      <c r="AI90" s="270">
        <v>14431</v>
      </c>
      <c r="AJ90" s="270">
        <v>7314</v>
      </c>
      <c r="AK90" s="270">
        <v>7117</v>
      </c>
      <c r="AL90" s="270">
        <v>80652</v>
      </c>
      <c r="AM90" s="270">
        <v>38367</v>
      </c>
      <c r="AN90" s="270">
        <v>42285</v>
      </c>
      <c r="AO90" s="270">
        <v>98818</v>
      </c>
      <c r="AP90" s="270">
        <v>47734</v>
      </c>
      <c r="AQ90" s="270">
        <v>51084</v>
      </c>
      <c r="AR90" s="270">
        <v>15011</v>
      </c>
      <c r="AS90" s="270">
        <v>7610</v>
      </c>
      <c r="AT90" s="270">
        <v>7401</v>
      </c>
      <c r="AU90" s="270">
        <v>83807</v>
      </c>
      <c r="AV90" s="270">
        <v>40124</v>
      </c>
      <c r="AW90" s="270">
        <v>43683</v>
      </c>
      <c r="AX90" s="270">
        <v>102763</v>
      </c>
      <c r="AY90" s="270">
        <v>49901</v>
      </c>
      <c r="AZ90" s="270">
        <v>52862</v>
      </c>
      <c r="BA90" s="270">
        <v>15664</v>
      </c>
      <c r="BB90" s="270">
        <v>7940</v>
      </c>
      <c r="BC90" s="270">
        <v>7724</v>
      </c>
      <c r="BD90" s="270">
        <v>87099</v>
      </c>
      <c r="BE90" s="270">
        <v>41961</v>
      </c>
      <c r="BF90" s="270">
        <v>45138</v>
      </c>
      <c r="BG90" s="270">
        <v>107097</v>
      </c>
      <c r="BH90" s="270">
        <v>52212</v>
      </c>
      <c r="BI90" s="270">
        <v>54885</v>
      </c>
      <c r="BJ90" s="270">
        <v>16440</v>
      </c>
      <c r="BK90" s="270">
        <v>8326</v>
      </c>
      <c r="BL90" s="270">
        <v>8114</v>
      </c>
      <c r="BM90" s="270">
        <v>90657</v>
      </c>
      <c r="BN90" s="270">
        <v>43886</v>
      </c>
      <c r="BO90" s="270">
        <v>46771</v>
      </c>
      <c r="BP90" s="271">
        <v>111898</v>
      </c>
      <c r="BQ90" s="271">
        <v>54676</v>
      </c>
      <c r="BR90" s="271">
        <v>57222</v>
      </c>
      <c r="BS90" s="271">
        <v>17348</v>
      </c>
      <c r="BT90" s="271">
        <v>8769</v>
      </c>
      <c r="BU90" s="271">
        <v>8579</v>
      </c>
      <c r="BV90" s="271">
        <v>94550</v>
      </c>
      <c r="BW90" s="271">
        <v>45907</v>
      </c>
      <c r="BX90" s="271">
        <v>48643</v>
      </c>
      <c r="BY90" s="272">
        <v>117136</v>
      </c>
      <c r="BZ90" s="273">
        <v>57283</v>
      </c>
      <c r="CA90" s="273">
        <v>59853</v>
      </c>
      <c r="CB90" s="272">
        <v>18355</v>
      </c>
      <c r="CC90" s="273">
        <v>9251</v>
      </c>
      <c r="CD90" s="273">
        <v>9104</v>
      </c>
      <c r="CE90" s="272">
        <v>98781</v>
      </c>
      <c r="CF90" s="273">
        <v>48032</v>
      </c>
      <c r="CG90" s="273">
        <v>50749</v>
      </c>
      <c r="CH90" s="270">
        <v>122763</v>
      </c>
      <c r="CI90" s="270">
        <v>60024</v>
      </c>
      <c r="CJ90" s="270">
        <v>62739</v>
      </c>
      <c r="CK90" s="273">
        <v>19427</v>
      </c>
      <c r="CL90" s="270">
        <v>9757</v>
      </c>
      <c r="CM90" s="270">
        <v>9670</v>
      </c>
      <c r="CN90" s="273">
        <v>103336</v>
      </c>
      <c r="CO90" s="270">
        <v>50267</v>
      </c>
      <c r="CP90" s="270">
        <v>53069</v>
      </c>
      <c r="CQ90" s="286">
        <v>128725</v>
      </c>
      <c r="CR90" s="279">
        <v>62886</v>
      </c>
      <c r="CS90" s="279">
        <v>65839</v>
      </c>
      <c r="CT90" s="286">
        <v>20526</v>
      </c>
      <c r="CU90" s="279">
        <v>10269</v>
      </c>
      <c r="CV90" s="279">
        <v>10257</v>
      </c>
      <c r="CW90" s="286">
        <v>108199</v>
      </c>
      <c r="CX90" s="270">
        <v>52617</v>
      </c>
      <c r="CY90" s="270">
        <v>55582</v>
      </c>
      <c r="CZ90" s="342">
        <v>134838</v>
      </c>
      <c r="DA90" s="343">
        <v>65715</v>
      </c>
      <c r="DB90" s="343">
        <v>69123</v>
      </c>
      <c r="DC90" s="344">
        <v>21648</v>
      </c>
      <c r="DD90" s="343">
        <v>10780</v>
      </c>
      <c r="DE90" s="343">
        <v>10868</v>
      </c>
      <c r="DF90" s="344">
        <v>113190</v>
      </c>
      <c r="DG90" s="343">
        <v>54935</v>
      </c>
      <c r="DH90" s="345">
        <v>58255</v>
      </c>
      <c r="DI90" s="320">
        <v>141025</v>
      </c>
      <c r="DJ90" s="325">
        <v>68404</v>
      </c>
      <c r="DK90" s="325">
        <v>72621</v>
      </c>
      <c r="DL90" s="320">
        <v>22819</v>
      </c>
      <c r="DM90" s="325">
        <v>11298</v>
      </c>
      <c r="DN90" s="325">
        <v>11521</v>
      </c>
      <c r="DO90" s="320">
        <v>118206</v>
      </c>
      <c r="DP90" s="325">
        <v>57106</v>
      </c>
      <c r="DQ90" s="325">
        <v>61100</v>
      </c>
      <c r="DR90" s="270">
        <v>147288</v>
      </c>
      <c r="DS90" s="270">
        <v>70990</v>
      </c>
      <c r="DT90" s="270">
        <v>76298</v>
      </c>
      <c r="DU90" s="270">
        <v>24038</v>
      </c>
      <c r="DV90" s="270">
        <v>11833</v>
      </c>
      <c r="DW90" s="270">
        <v>12205</v>
      </c>
      <c r="DX90" s="270">
        <v>123250</v>
      </c>
      <c r="DY90" s="270">
        <v>59157</v>
      </c>
      <c r="DZ90" s="270">
        <v>64093</v>
      </c>
    </row>
    <row r="91" spans="1:130" s="270" customFormat="1" x14ac:dyDescent="0.25">
      <c r="A91" s="269" t="s">
        <v>119</v>
      </c>
      <c r="B91" s="270">
        <v>62719</v>
      </c>
      <c r="C91" s="270">
        <v>30656</v>
      </c>
      <c r="D91" s="270">
        <v>32063</v>
      </c>
      <c r="E91" s="270">
        <v>8672</v>
      </c>
      <c r="F91" s="270">
        <v>4465</v>
      </c>
      <c r="G91" s="270">
        <v>4207</v>
      </c>
      <c r="H91" s="270">
        <v>54047</v>
      </c>
      <c r="I91" s="270">
        <v>26191</v>
      </c>
      <c r="J91" s="270">
        <v>27856</v>
      </c>
      <c r="K91" s="270">
        <v>65879</v>
      </c>
      <c r="L91" s="270">
        <v>32100</v>
      </c>
      <c r="M91" s="270">
        <v>33779</v>
      </c>
      <c r="N91" s="270">
        <v>9226</v>
      </c>
      <c r="U91" s="270">
        <v>27354</v>
      </c>
      <c r="V91" s="270">
        <v>29299</v>
      </c>
      <c r="W91" s="270">
        <v>69548</v>
      </c>
      <c r="X91" s="270">
        <v>33727</v>
      </c>
      <c r="Y91" s="270">
        <v>35821</v>
      </c>
      <c r="Z91" s="270">
        <v>9909</v>
      </c>
      <c r="AA91" s="270">
        <v>5088</v>
      </c>
      <c r="AB91" s="270">
        <v>4821</v>
      </c>
      <c r="AC91" s="270">
        <v>59639</v>
      </c>
      <c r="AD91" s="270">
        <v>28639</v>
      </c>
      <c r="AE91" s="270">
        <v>31000</v>
      </c>
      <c r="AF91" s="270">
        <v>73538</v>
      </c>
      <c r="AG91" s="270">
        <v>35487</v>
      </c>
      <c r="AH91" s="270">
        <v>38051</v>
      </c>
      <c r="AI91" s="270">
        <v>10674</v>
      </c>
      <c r="AJ91" s="270">
        <v>5469</v>
      </c>
      <c r="AK91" s="270">
        <v>5205</v>
      </c>
      <c r="AL91" s="270">
        <v>62864</v>
      </c>
      <c r="AM91" s="270">
        <v>30018</v>
      </c>
      <c r="AN91" s="270">
        <v>32846</v>
      </c>
      <c r="AO91" s="270">
        <v>77596</v>
      </c>
      <c r="AP91" s="270">
        <v>37309</v>
      </c>
      <c r="AQ91" s="270">
        <v>40287</v>
      </c>
      <c r="AR91" s="270">
        <v>11452</v>
      </c>
      <c r="AS91" s="270">
        <v>5857</v>
      </c>
      <c r="AT91" s="270">
        <v>5595</v>
      </c>
      <c r="AU91" s="270">
        <v>66144</v>
      </c>
      <c r="AV91" s="270">
        <v>31452</v>
      </c>
      <c r="AW91" s="270">
        <v>34692</v>
      </c>
      <c r="AX91" s="270">
        <v>81551</v>
      </c>
      <c r="AY91" s="270">
        <v>39140</v>
      </c>
      <c r="AZ91" s="270">
        <v>42411</v>
      </c>
      <c r="BA91" s="270">
        <v>12200</v>
      </c>
      <c r="BB91" s="270">
        <v>6230</v>
      </c>
      <c r="BC91" s="270">
        <v>5970</v>
      </c>
      <c r="BD91" s="270">
        <v>69351</v>
      </c>
      <c r="BE91" s="270">
        <v>32910</v>
      </c>
      <c r="BF91" s="270">
        <v>36441</v>
      </c>
      <c r="BG91" s="270">
        <v>85314</v>
      </c>
      <c r="BH91" s="270">
        <v>40967</v>
      </c>
      <c r="BI91" s="270">
        <v>44347</v>
      </c>
      <c r="BJ91" s="270">
        <v>12883</v>
      </c>
      <c r="BK91" s="270">
        <v>6572</v>
      </c>
      <c r="BL91" s="270">
        <v>6311</v>
      </c>
      <c r="BM91" s="270">
        <v>72431</v>
      </c>
      <c r="BN91" s="270">
        <v>34395</v>
      </c>
      <c r="BO91" s="270">
        <v>38036</v>
      </c>
      <c r="BP91" s="271">
        <v>88911</v>
      </c>
      <c r="BQ91" s="271">
        <v>42799</v>
      </c>
      <c r="BR91" s="271">
        <v>46112</v>
      </c>
      <c r="BS91" s="271">
        <v>13500</v>
      </c>
      <c r="BT91" s="271">
        <v>6885</v>
      </c>
      <c r="BU91" s="271">
        <v>6615</v>
      </c>
      <c r="BV91" s="271">
        <v>75411</v>
      </c>
      <c r="BW91" s="271">
        <v>35914</v>
      </c>
      <c r="BX91" s="271">
        <v>39497</v>
      </c>
      <c r="BY91" s="272">
        <v>92454</v>
      </c>
      <c r="BZ91" s="273">
        <v>44666</v>
      </c>
      <c r="CA91" s="273">
        <v>47788</v>
      </c>
      <c r="CB91" s="272">
        <v>14103</v>
      </c>
      <c r="CC91" s="273">
        <v>7189</v>
      </c>
      <c r="CD91" s="273">
        <v>6914</v>
      </c>
      <c r="CE91" s="272">
        <v>78351</v>
      </c>
      <c r="CF91" s="273">
        <v>37477</v>
      </c>
      <c r="CG91" s="273">
        <v>40874</v>
      </c>
      <c r="CH91" s="270">
        <v>96074</v>
      </c>
      <c r="CI91" s="270">
        <v>46601</v>
      </c>
      <c r="CJ91" s="270">
        <v>49473</v>
      </c>
      <c r="CK91" s="273">
        <v>14724</v>
      </c>
      <c r="CL91" s="270">
        <v>7498</v>
      </c>
      <c r="CM91" s="270">
        <v>7226</v>
      </c>
      <c r="CN91" s="273">
        <v>81350</v>
      </c>
      <c r="CO91" s="270">
        <v>39103</v>
      </c>
      <c r="CP91" s="270">
        <v>42247</v>
      </c>
      <c r="CQ91" s="286">
        <v>99905</v>
      </c>
      <c r="CR91" s="279">
        <v>48651</v>
      </c>
      <c r="CS91" s="279">
        <v>51254</v>
      </c>
      <c r="CT91" s="286">
        <v>15419</v>
      </c>
      <c r="CU91" s="279">
        <v>7843</v>
      </c>
      <c r="CV91" s="279">
        <v>7576</v>
      </c>
      <c r="CW91" s="286">
        <v>84486</v>
      </c>
      <c r="CX91" s="270">
        <v>40808</v>
      </c>
      <c r="CY91" s="270">
        <v>43678</v>
      </c>
      <c r="CZ91" s="342">
        <v>104110</v>
      </c>
      <c r="DA91" s="343">
        <v>50841</v>
      </c>
      <c r="DB91" s="343">
        <v>53269</v>
      </c>
      <c r="DC91" s="344">
        <v>16231</v>
      </c>
      <c r="DD91" s="343">
        <v>8241</v>
      </c>
      <c r="DE91" s="343">
        <v>7990</v>
      </c>
      <c r="DF91" s="344">
        <v>87879</v>
      </c>
      <c r="DG91" s="343">
        <v>42600</v>
      </c>
      <c r="DH91" s="345">
        <v>45279</v>
      </c>
      <c r="DI91" s="320">
        <v>108749</v>
      </c>
      <c r="DJ91" s="325">
        <v>53171</v>
      </c>
      <c r="DK91" s="325">
        <v>55578</v>
      </c>
      <c r="DL91" s="320">
        <v>17175</v>
      </c>
      <c r="DM91" s="325">
        <v>8697</v>
      </c>
      <c r="DN91" s="325">
        <v>8478</v>
      </c>
      <c r="DO91" s="320">
        <v>91574</v>
      </c>
      <c r="DP91" s="325">
        <v>44474</v>
      </c>
      <c r="DQ91" s="325">
        <v>47100</v>
      </c>
      <c r="DR91" s="270">
        <v>113807</v>
      </c>
      <c r="DS91" s="270">
        <v>55640</v>
      </c>
      <c r="DT91" s="270">
        <v>58167</v>
      </c>
      <c r="DU91" s="270">
        <v>18221</v>
      </c>
      <c r="DV91" s="270">
        <v>9193</v>
      </c>
      <c r="DW91" s="270">
        <v>9028</v>
      </c>
      <c r="DX91" s="270">
        <v>95586</v>
      </c>
      <c r="DY91" s="270">
        <v>46447</v>
      </c>
      <c r="DZ91" s="270">
        <v>49139</v>
      </c>
    </row>
    <row r="92" spans="1:130" s="270" customFormat="1" x14ac:dyDescent="0.25">
      <c r="A92" s="269" t="s">
        <v>120</v>
      </c>
      <c r="B92" s="270">
        <v>50045</v>
      </c>
      <c r="C92" s="270">
        <v>24194</v>
      </c>
      <c r="D92" s="270">
        <v>25851</v>
      </c>
      <c r="E92" s="270">
        <v>6645</v>
      </c>
      <c r="F92" s="270">
        <v>3461</v>
      </c>
      <c r="G92" s="270">
        <v>3184</v>
      </c>
      <c r="H92" s="270">
        <v>43400</v>
      </c>
      <c r="I92" s="270">
        <v>20733</v>
      </c>
      <c r="J92" s="270">
        <v>22667</v>
      </c>
      <c r="K92" s="270">
        <v>51450</v>
      </c>
      <c r="L92" s="270">
        <v>25115</v>
      </c>
      <c r="M92" s="270">
        <v>26335</v>
      </c>
      <c r="N92" s="270">
        <v>6824</v>
      </c>
      <c r="U92" s="270">
        <v>21559</v>
      </c>
      <c r="V92" s="270">
        <v>23067</v>
      </c>
      <c r="W92" s="270">
        <v>53024</v>
      </c>
      <c r="X92" s="270">
        <v>26072</v>
      </c>
      <c r="Y92" s="270">
        <v>26952</v>
      </c>
      <c r="Z92" s="270">
        <v>7016</v>
      </c>
      <c r="AA92" s="270">
        <v>3659</v>
      </c>
      <c r="AB92" s="270">
        <v>3357</v>
      </c>
      <c r="AC92" s="270">
        <v>46008</v>
      </c>
      <c r="AD92" s="270">
        <v>22413</v>
      </c>
      <c r="AE92" s="270">
        <v>23595</v>
      </c>
      <c r="AF92" s="270">
        <v>54848</v>
      </c>
      <c r="AG92" s="270">
        <v>27088</v>
      </c>
      <c r="AH92" s="270">
        <v>27760</v>
      </c>
      <c r="AI92" s="270">
        <v>7255</v>
      </c>
      <c r="AJ92" s="270">
        <v>3787</v>
      </c>
      <c r="AK92" s="270">
        <v>3468</v>
      </c>
      <c r="AL92" s="270">
        <v>47593</v>
      </c>
      <c r="AM92" s="270">
        <v>23301</v>
      </c>
      <c r="AN92" s="270">
        <v>24292</v>
      </c>
      <c r="AO92" s="270">
        <v>57029</v>
      </c>
      <c r="AP92" s="270">
        <v>28198</v>
      </c>
      <c r="AQ92" s="270">
        <v>28831</v>
      </c>
      <c r="AR92" s="270">
        <v>7589</v>
      </c>
      <c r="AS92" s="270">
        <v>3960</v>
      </c>
      <c r="AT92" s="270">
        <v>3629</v>
      </c>
      <c r="AU92" s="270">
        <v>49440</v>
      </c>
      <c r="AV92" s="270">
        <v>24238</v>
      </c>
      <c r="AW92" s="270">
        <v>25202</v>
      </c>
      <c r="AX92" s="270">
        <v>59619</v>
      </c>
      <c r="AY92" s="270">
        <v>29419</v>
      </c>
      <c r="AZ92" s="270">
        <v>30200</v>
      </c>
      <c r="BA92" s="270">
        <v>8038</v>
      </c>
      <c r="BB92" s="270">
        <v>4188</v>
      </c>
      <c r="BC92" s="270">
        <v>3850</v>
      </c>
      <c r="BD92" s="270">
        <v>51581</v>
      </c>
      <c r="BE92" s="270">
        <v>25231</v>
      </c>
      <c r="BF92" s="270">
        <v>26350</v>
      </c>
      <c r="BG92" s="270">
        <v>62704</v>
      </c>
      <c r="BH92" s="270">
        <v>30793</v>
      </c>
      <c r="BI92" s="270">
        <v>31911</v>
      </c>
      <c r="BJ92" s="270">
        <v>8623</v>
      </c>
      <c r="BK92" s="270">
        <v>4480</v>
      </c>
      <c r="BL92" s="270">
        <v>4143</v>
      </c>
      <c r="BM92" s="270">
        <v>54081</v>
      </c>
      <c r="BN92" s="270">
        <v>26313</v>
      </c>
      <c r="BO92" s="270">
        <v>27768</v>
      </c>
      <c r="BP92" s="271">
        <v>66280</v>
      </c>
      <c r="BQ92" s="271">
        <v>32343</v>
      </c>
      <c r="BR92" s="271">
        <v>33937</v>
      </c>
      <c r="BS92" s="271">
        <v>9333</v>
      </c>
      <c r="BT92" s="271">
        <v>4830</v>
      </c>
      <c r="BU92" s="271">
        <v>4503</v>
      </c>
      <c r="BV92" s="271">
        <v>56947</v>
      </c>
      <c r="BW92" s="271">
        <v>27513</v>
      </c>
      <c r="BX92" s="271">
        <v>29434</v>
      </c>
      <c r="BY92" s="272">
        <v>70162</v>
      </c>
      <c r="BZ92" s="273">
        <v>34021</v>
      </c>
      <c r="CA92" s="273">
        <v>36141</v>
      </c>
      <c r="CB92" s="272">
        <v>10116</v>
      </c>
      <c r="CC92" s="273">
        <v>5213</v>
      </c>
      <c r="CD92" s="273">
        <v>4903</v>
      </c>
      <c r="CE92" s="272">
        <v>60046</v>
      </c>
      <c r="CF92" s="273">
        <v>28808</v>
      </c>
      <c r="CG92" s="273">
        <v>31238</v>
      </c>
      <c r="CH92" s="270">
        <v>74120</v>
      </c>
      <c r="CI92" s="270">
        <v>35757</v>
      </c>
      <c r="CJ92" s="270">
        <v>38363</v>
      </c>
      <c r="CK92" s="273">
        <v>10915</v>
      </c>
      <c r="CL92" s="270">
        <v>5606</v>
      </c>
      <c r="CM92" s="270">
        <v>5309</v>
      </c>
      <c r="CN92" s="273">
        <v>63205</v>
      </c>
      <c r="CO92" s="270">
        <v>30151</v>
      </c>
      <c r="CP92" s="270">
        <v>33054</v>
      </c>
      <c r="CQ92" s="286">
        <v>77982</v>
      </c>
      <c r="CR92" s="279">
        <v>37507</v>
      </c>
      <c r="CS92" s="279">
        <v>40475</v>
      </c>
      <c r="CT92" s="286">
        <v>11682</v>
      </c>
      <c r="CU92" s="279">
        <v>5982</v>
      </c>
      <c r="CV92" s="279">
        <v>5700</v>
      </c>
      <c r="CW92" s="286">
        <v>66300</v>
      </c>
      <c r="CX92" s="270">
        <v>31525</v>
      </c>
      <c r="CY92" s="270">
        <v>34775</v>
      </c>
      <c r="CZ92" s="342">
        <v>81665</v>
      </c>
      <c r="DA92" s="343">
        <v>39253</v>
      </c>
      <c r="DB92" s="343">
        <v>42412</v>
      </c>
      <c r="DC92" s="344">
        <v>12394</v>
      </c>
      <c r="DD92" s="343">
        <v>6333</v>
      </c>
      <c r="DE92" s="343">
        <v>6061</v>
      </c>
      <c r="DF92" s="344">
        <v>69271</v>
      </c>
      <c r="DG92" s="343">
        <v>32920</v>
      </c>
      <c r="DH92" s="345">
        <v>36351</v>
      </c>
      <c r="DI92" s="320">
        <v>85190</v>
      </c>
      <c r="DJ92" s="325">
        <v>41006</v>
      </c>
      <c r="DK92" s="325">
        <v>44184</v>
      </c>
      <c r="DL92" s="320">
        <v>13045</v>
      </c>
      <c r="DM92" s="325">
        <v>6658</v>
      </c>
      <c r="DN92" s="325">
        <v>6387</v>
      </c>
      <c r="DO92" s="320">
        <v>72145</v>
      </c>
      <c r="DP92" s="325">
        <v>34348</v>
      </c>
      <c r="DQ92" s="325">
        <v>37797</v>
      </c>
      <c r="DR92" s="270">
        <v>88658</v>
      </c>
      <c r="DS92" s="270">
        <v>42785</v>
      </c>
      <c r="DT92" s="270">
        <v>45873</v>
      </c>
      <c r="DU92" s="270">
        <v>13687</v>
      </c>
      <c r="DV92" s="270">
        <v>6976</v>
      </c>
      <c r="DW92" s="270">
        <v>6711</v>
      </c>
      <c r="DX92" s="270">
        <v>74971</v>
      </c>
      <c r="DY92" s="270">
        <v>35809</v>
      </c>
      <c r="DZ92" s="270">
        <v>39162</v>
      </c>
    </row>
    <row r="93" spans="1:130" s="270" customFormat="1" x14ac:dyDescent="0.25">
      <c r="A93" s="269" t="s">
        <v>121</v>
      </c>
      <c r="B93" s="270">
        <v>41716</v>
      </c>
      <c r="C93" s="270">
        <v>19243</v>
      </c>
      <c r="D93" s="270">
        <v>22473</v>
      </c>
      <c r="E93" s="270">
        <v>4985</v>
      </c>
      <c r="F93" s="270">
        <v>2659</v>
      </c>
      <c r="G93" s="270">
        <v>2326</v>
      </c>
      <c r="H93" s="270">
        <v>36731</v>
      </c>
      <c r="I93" s="270">
        <v>16584</v>
      </c>
      <c r="J93" s="270">
        <v>20147</v>
      </c>
      <c r="K93" s="270">
        <v>42999</v>
      </c>
      <c r="L93" s="270">
        <v>19886</v>
      </c>
      <c r="M93" s="270">
        <v>23113</v>
      </c>
      <c r="N93" s="270">
        <v>5198</v>
      </c>
      <c r="U93" s="270">
        <v>17134</v>
      </c>
      <c r="V93" s="270">
        <v>20667</v>
      </c>
      <c r="W93" s="270">
        <v>44192</v>
      </c>
      <c r="X93" s="270">
        <v>20577</v>
      </c>
      <c r="Y93" s="270">
        <v>23615</v>
      </c>
      <c r="Z93" s="270">
        <v>5424</v>
      </c>
      <c r="AA93" s="270">
        <v>2852</v>
      </c>
      <c r="AB93" s="270">
        <v>2572</v>
      </c>
      <c r="AC93" s="270">
        <v>38768</v>
      </c>
      <c r="AD93" s="270">
        <v>17725</v>
      </c>
      <c r="AE93" s="270">
        <v>21043</v>
      </c>
      <c r="AF93" s="270">
        <v>45348</v>
      </c>
      <c r="AG93" s="270">
        <v>21318</v>
      </c>
      <c r="AH93" s="270">
        <v>24030</v>
      </c>
      <c r="AI93" s="270">
        <v>5654</v>
      </c>
      <c r="AJ93" s="270">
        <v>2956</v>
      </c>
      <c r="AK93" s="270">
        <v>2698</v>
      </c>
      <c r="AL93" s="270">
        <v>39694</v>
      </c>
      <c r="AM93" s="270">
        <v>18362</v>
      </c>
      <c r="AN93" s="270">
        <v>21332</v>
      </c>
      <c r="AO93" s="270">
        <v>46525</v>
      </c>
      <c r="AP93" s="270">
        <v>22106</v>
      </c>
      <c r="AQ93" s="270">
        <v>24419</v>
      </c>
      <c r="AR93" s="270">
        <v>5875</v>
      </c>
      <c r="AS93" s="270">
        <v>3059</v>
      </c>
      <c r="AT93" s="270">
        <v>2816</v>
      </c>
      <c r="AU93" s="270">
        <v>40650</v>
      </c>
      <c r="AV93" s="270">
        <v>19047</v>
      </c>
      <c r="AW93" s="270">
        <v>21603</v>
      </c>
      <c r="AX93" s="270">
        <v>47781</v>
      </c>
      <c r="AY93" s="270">
        <v>22944</v>
      </c>
      <c r="AZ93" s="270">
        <v>24837</v>
      </c>
      <c r="BA93" s="270">
        <v>6091</v>
      </c>
      <c r="BB93" s="270">
        <v>3165</v>
      </c>
      <c r="BC93" s="270">
        <v>2926</v>
      </c>
      <c r="BD93" s="270">
        <v>41690</v>
      </c>
      <c r="BE93" s="270">
        <v>19779</v>
      </c>
      <c r="BF93" s="270">
        <v>21911</v>
      </c>
      <c r="BG93" s="270">
        <v>49145</v>
      </c>
      <c r="BH93" s="270">
        <v>23821</v>
      </c>
      <c r="BI93" s="270">
        <v>25324</v>
      </c>
      <c r="BJ93" s="270">
        <v>6301</v>
      </c>
      <c r="BK93" s="270">
        <v>3273</v>
      </c>
      <c r="BL93" s="270">
        <v>3028</v>
      </c>
      <c r="BM93" s="270">
        <v>42844</v>
      </c>
      <c r="BN93" s="270">
        <v>20548</v>
      </c>
      <c r="BO93" s="270">
        <v>22296</v>
      </c>
      <c r="BP93" s="271">
        <v>50669</v>
      </c>
      <c r="BQ93" s="271">
        <v>24731</v>
      </c>
      <c r="BR93" s="271">
        <v>25938</v>
      </c>
      <c r="BS93" s="271">
        <v>6522</v>
      </c>
      <c r="BT93" s="271">
        <v>3387</v>
      </c>
      <c r="BU93" s="271">
        <v>3135</v>
      </c>
      <c r="BV93" s="271">
        <v>44147</v>
      </c>
      <c r="BW93" s="271">
        <v>21344</v>
      </c>
      <c r="BX93" s="271">
        <v>22803</v>
      </c>
      <c r="BY93" s="272">
        <v>52436</v>
      </c>
      <c r="BZ93" s="273">
        <v>25702</v>
      </c>
      <c r="CA93" s="273">
        <v>26734</v>
      </c>
      <c r="CB93" s="272">
        <v>6792</v>
      </c>
      <c r="CC93" s="273">
        <v>3529</v>
      </c>
      <c r="CD93" s="273">
        <v>3263</v>
      </c>
      <c r="CE93" s="272">
        <v>45644</v>
      </c>
      <c r="CF93" s="273">
        <v>22173</v>
      </c>
      <c r="CG93" s="273">
        <v>23471</v>
      </c>
      <c r="CH93" s="270">
        <v>54534</v>
      </c>
      <c r="CI93" s="270">
        <v>26763</v>
      </c>
      <c r="CJ93" s="270">
        <v>27771</v>
      </c>
      <c r="CK93" s="273">
        <v>7146</v>
      </c>
      <c r="CL93" s="270">
        <v>3709</v>
      </c>
      <c r="CM93" s="270">
        <v>3437</v>
      </c>
      <c r="CN93" s="273">
        <v>47388</v>
      </c>
      <c r="CO93" s="270">
        <v>23054</v>
      </c>
      <c r="CP93" s="270">
        <v>24334</v>
      </c>
      <c r="CQ93" s="286">
        <v>57025</v>
      </c>
      <c r="CR93" s="279">
        <v>27928</v>
      </c>
      <c r="CS93" s="279">
        <v>29097</v>
      </c>
      <c r="CT93" s="286">
        <v>7612</v>
      </c>
      <c r="CU93" s="279">
        <v>3942</v>
      </c>
      <c r="CV93" s="279">
        <v>3670</v>
      </c>
      <c r="CW93" s="286">
        <v>49413</v>
      </c>
      <c r="CX93" s="270">
        <v>23986</v>
      </c>
      <c r="CY93" s="270">
        <v>25427</v>
      </c>
      <c r="CZ93" s="342">
        <v>59980</v>
      </c>
      <c r="DA93" s="343">
        <v>29234</v>
      </c>
      <c r="DB93" s="343">
        <v>30746</v>
      </c>
      <c r="DC93" s="344">
        <v>8204</v>
      </c>
      <c r="DD93" s="343">
        <v>4234</v>
      </c>
      <c r="DE93" s="343">
        <v>3970</v>
      </c>
      <c r="DF93" s="344">
        <v>51776</v>
      </c>
      <c r="DG93" s="343">
        <v>25000</v>
      </c>
      <c r="DH93" s="345">
        <v>26776</v>
      </c>
      <c r="DI93" s="320">
        <v>63382</v>
      </c>
      <c r="DJ93" s="325">
        <v>30692</v>
      </c>
      <c r="DK93" s="325">
        <v>32690</v>
      </c>
      <c r="DL93" s="320">
        <v>8916</v>
      </c>
      <c r="DM93" s="325">
        <v>4580</v>
      </c>
      <c r="DN93" s="325">
        <v>4336</v>
      </c>
      <c r="DO93" s="320">
        <v>54466</v>
      </c>
      <c r="DP93" s="325">
        <v>26112</v>
      </c>
      <c r="DQ93" s="325">
        <v>28354</v>
      </c>
      <c r="DR93" s="270">
        <v>67064</v>
      </c>
      <c r="DS93" s="270">
        <v>32266</v>
      </c>
      <c r="DT93" s="270">
        <v>34798</v>
      </c>
      <c r="DU93" s="270">
        <v>9699</v>
      </c>
      <c r="DV93" s="270">
        <v>4959</v>
      </c>
      <c r="DW93" s="270">
        <v>4740</v>
      </c>
      <c r="DX93" s="270">
        <v>57365</v>
      </c>
      <c r="DY93" s="270">
        <v>27307</v>
      </c>
      <c r="DZ93" s="270">
        <v>30058</v>
      </c>
    </row>
    <row r="94" spans="1:130" s="270" customFormat="1" x14ac:dyDescent="0.25">
      <c r="A94" s="269" t="s">
        <v>122</v>
      </c>
      <c r="B94" s="270">
        <v>33573</v>
      </c>
      <c r="C94" s="270">
        <v>15282</v>
      </c>
      <c r="D94" s="270">
        <v>18291</v>
      </c>
      <c r="E94" s="270">
        <v>3676</v>
      </c>
      <c r="F94" s="270">
        <v>1931</v>
      </c>
      <c r="G94" s="270">
        <v>1745</v>
      </c>
      <c r="H94" s="270">
        <v>29897</v>
      </c>
      <c r="I94" s="270">
        <v>13351</v>
      </c>
      <c r="J94" s="270">
        <v>16546</v>
      </c>
      <c r="K94" s="270">
        <v>34723</v>
      </c>
      <c r="L94" s="270">
        <v>15790</v>
      </c>
      <c r="M94" s="270">
        <v>18933</v>
      </c>
      <c r="N94" s="270">
        <v>3839</v>
      </c>
      <c r="U94" s="270">
        <v>13765</v>
      </c>
      <c r="V94" s="270">
        <v>17119</v>
      </c>
      <c r="W94" s="270">
        <v>35932</v>
      </c>
      <c r="X94" s="270">
        <v>16314</v>
      </c>
      <c r="Y94" s="270">
        <v>19618</v>
      </c>
      <c r="Z94" s="270">
        <v>4004</v>
      </c>
      <c r="AA94" s="270">
        <v>2115</v>
      </c>
      <c r="AB94" s="270">
        <v>1889</v>
      </c>
      <c r="AC94" s="270">
        <v>31928</v>
      </c>
      <c r="AD94" s="270">
        <v>14199</v>
      </c>
      <c r="AE94" s="270">
        <v>17729</v>
      </c>
      <c r="AF94" s="270">
        <v>37171</v>
      </c>
      <c r="AG94" s="270">
        <v>16848</v>
      </c>
      <c r="AH94" s="270">
        <v>20323</v>
      </c>
      <c r="AI94" s="270">
        <v>4174</v>
      </c>
      <c r="AJ94" s="270">
        <v>2200</v>
      </c>
      <c r="AK94" s="270">
        <v>1974</v>
      </c>
      <c r="AL94" s="270">
        <v>32997</v>
      </c>
      <c r="AM94" s="270">
        <v>14648</v>
      </c>
      <c r="AN94" s="270">
        <v>18349</v>
      </c>
      <c r="AO94" s="270">
        <v>38436</v>
      </c>
      <c r="AP94" s="270">
        <v>17404</v>
      </c>
      <c r="AQ94" s="270">
        <v>21032</v>
      </c>
      <c r="AR94" s="270">
        <v>4364</v>
      </c>
      <c r="AS94" s="270">
        <v>2291</v>
      </c>
      <c r="AT94" s="270">
        <v>2073</v>
      </c>
      <c r="AU94" s="270">
        <v>34072</v>
      </c>
      <c r="AV94" s="270">
        <v>15113</v>
      </c>
      <c r="AW94" s="270">
        <v>18959</v>
      </c>
      <c r="AX94" s="270">
        <v>39706</v>
      </c>
      <c r="AY94" s="270">
        <v>17981</v>
      </c>
      <c r="AZ94" s="270">
        <v>21725</v>
      </c>
      <c r="BA94" s="270">
        <v>4572</v>
      </c>
      <c r="BB94" s="270">
        <v>2385</v>
      </c>
      <c r="BC94" s="270">
        <v>2187</v>
      </c>
      <c r="BD94" s="270">
        <v>35134</v>
      </c>
      <c r="BE94" s="270">
        <v>15596</v>
      </c>
      <c r="BF94" s="270">
        <v>19538</v>
      </c>
      <c r="BG94" s="270">
        <v>40934</v>
      </c>
      <c r="BH94" s="270">
        <v>18597</v>
      </c>
      <c r="BI94" s="270">
        <v>22337</v>
      </c>
      <c r="BJ94" s="270">
        <v>4799</v>
      </c>
      <c r="BK94" s="270">
        <v>2486</v>
      </c>
      <c r="BL94" s="270">
        <v>2313</v>
      </c>
      <c r="BM94" s="270">
        <v>36135</v>
      </c>
      <c r="BN94" s="270">
        <v>16111</v>
      </c>
      <c r="BO94" s="270">
        <v>20024</v>
      </c>
      <c r="BP94" s="271">
        <v>42079</v>
      </c>
      <c r="BQ94" s="271">
        <v>19255</v>
      </c>
      <c r="BR94" s="271">
        <v>22824</v>
      </c>
      <c r="BS94" s="271">
        <v>5037</v>
      </c>
      <c r="BT94" s="271">
        <v>2592</v>
      </c>
      <c r="BU94" s="271">
        <v>2445</v>
      </c>
      <c r="BV94" s="271">
        <v>37042</v>
      </c>
      <c r="BW94" s="271">
        <v>16663</v>
      </c>
      <c r="BX94" s="271">
        <v>20379</v>
      </c>
      <c r="BY94" s="272">
        <v>43189</v>
      </c>
      <c r="BZ94" s="273">
        <v>19958</v>
      </c>
      <c r="CA94" s="273">
        <v>23231</v>
      </c>
      <c r="CB94" s="272">
        <v>5280</v>
      </c>
      <c r="CC94" s="273">
        <v>2701</v>
      </c>
      <c r="CD94" s="273">
        <v>2579</v>
      </c>
      <c r="CE94" s="272">
        <v>37909</v>
      </c>
      <c r="CF94" s="273">
        <v>17257</v>
      </c>
      <c r="CG94" s="273">
        <v>20652</v>
      </c>
      <c r="CH94" s="270">
        <v>44323</v>
      </c>
      <c r="CI94" s="270">
        <v>20708</v>
      </c>
      <c r="CJ94" s="270">
        <v>23615</v>
      </c>
      <c r="CK94" s="273">
        <v>5517</v>
      </c>
      <c r="CL94" s="270">
        <v>2811</v>
      </c>
      <c r="CM94" s="270">
        <v>2706</v>
      </c>
      <c r="CN94" s="273">
        <v>38806</v>
      </c>
      <c r="CO94" s="270">
        <v>17897</v>
      </c>
      <c r="CP94" s="270">
        <v>20909</v>
      </c>
      <c r="CQ94" s="286">
        <v>45532</v>
      </c>
      <c r="CR94" s="279">
        <v>21506</v>
      </c>
      <c r="CS94" s="279">
        <v>24026</v>
      </c>
      <c r="CT94" s="286">
        <v>5746</v>
      </c>
      <c r="CU94" s="279">
        <v>2922</v>
      </c>
      <c r="CV94" s="279">
        <v>2824</v>
      </c>
      <c r="CW94" s="286">
        <v>39786</v>
      </c>
      <c r="CX94" s="270">
        <v>18584</v>
      </c>
      <c r="CY94" s="270">
        <v>21202</v>
      </c>
      <c r="CZ94" s="342">
        <v>46833</v>
      </c>
      <c r="DA94" s="343">
        <v>22337</v>
      </c>
      <c r="DB94" s="343">
        <v>24496</v>
      </c>
      <c r="DC94" s="344">
        <v>5971</v>
      </c>
      <c r="DD94" s="343">
        <v>3037</v>
      </c>
      <c r="DE94" s="343">
        <v>2934</v>
      </c>
      <c r="DF94" s="344">
        <v>40862</v>
      </c>
      <c r="DG94" s="343">
        <v>19300</v>
      </c>
      <c r="DH94" s="345">
        <v>21562</v>
      </c>
      <c r="DI94" s="320">
        <v>48268</v>
      </c>
      <c r="DJ94" s="325">
        <v>23192</v>
      </c>
      <c r="DK94" s="325">
        <v>25076</v>
      </c>
      <c r="DL94" s="320">
        <v>6208</v>
      </c>
      <c r="DM94" s="325">
        <v>3158</v>
      </c>
      <c r="DN94" s="325">
        <v>3050</v>
      </c>
      <c r="DO94" s="320">
        <v>42060</v>
      </c>
      <c r="DP94" s="325">
        <v>20034</v>
      </c>
      <c r="DQ94" s="325">
        <v>22026</v>
      </c>
      <c r="DR94" s="270">
        <v>49920</v>
      </c>
      <c r="DS94" s="270">
        <v>24095</v>
      </c>
      <c r="DT94" s="270">
        <v>25825</v>
      </c>
      <c r="DU94" s="270">
        <v>6496</v>
      </c>
      <c r="DV94" s="270">
        <v>3308</v>
      </c>
      <c r="DW94" s="270">
        <v>3188</v>
      </c>
      <c r="DX94" s="270">
        <v>43424</v>
      </c>
      <c r="DY94" s="270">
        <v>20787</v>
      </c>
      <c r="DZ94" s="270">
        <v>22637</v>
      </c>
    </row>
    <row r="95" spans="1:130" s="270" customFormat="1" x14ac:dyDescent="0.25">
      <c r="A95" s="269" t="s">
        <v>123</v>
      </c>
      <c r="B95" s="270">
        <v>25680</v>
      </c>
      <c r="C95" s="270">
        <v>11891</v>
      </c>
      <c r="D95" s="270">
        <v>13789</v>
      </c>
      <c r="E95" s="270">
        <v>2418</v>
      </c>
      <c r="F95" s="270">
        <v>1151</v>
      </c>
      <c r="G95" s="270">
        <v>1267</v>
      </c>
      <c r="H95" s="270">
        <v>23262</v>
      </c>
      <c r="I95" s="270">
        <v>10740</v>
      </c>
      <c r="J95" s="270">
        <v>12522</v>
      </c>
      <c r="K95" s="270">
        <v>26644</v>
      </c>
      <c r="L95" s="270">
        <v>12313</v>
      </c>
      <c r="M95" s="270">
        <v>14331</v>
      </c>
      <c r="N95" s="270">
        <v>2571</v>
      </c>
      <c r="U95" s="270">
        <v>11066</v>
      </c>
      <c r="V95" s="270">
        <v>13007</v>
      </c>
      <c r="W95" s="270">
        <v>27678</v>
      </c>
      <c r="X95" s="270">
        <v>12749</v>
      </c>
      <c r="Y95" s="270">
        <v>14929</v>
      </c>
      <c r="Z95" s="270">
        <v>2747</v>
      </c>
      <c r="AA95" s="270">
        <v>1357</v>
      </c>
      <c r="AB95" s="270">
        <v>1390</v>
      </c>
      <c r="AC95" s="270">
        <v>24931</v>
      </c>
      <c r="AD95" s="270">
        <v>11392</v>
      </c>
      <c r="AE95" s="270">
        <v>13539</v>
      </c>
      <c r="AF95" s="270">
        <v>28763</v>
      </c>
      <c r="AG95" s="270">
        <v>13201</v>
      </c>
      <c r="AH95" s="270">
        <v>15562</v>
      </c>
      <c r="AI95" s="270">
        <v>2937</v>
      </c>
      <c r="AJ95" s="270">
        <v>1476</v>
      </c>
      <c r="AK95" s="270">
        <v>1461</v>
      </c>
      <c r="AL95" s="270">
        <v>25826</v>
      </c>
      <c r="AM95" s="270">
        <v>11725</v>
      </c>
      <c r="AN95" s="270">
        <v>14101</v>
      </c>
      <c r="AO95" s="270">
        <v>29855</v>
      </c>
      <c r="AP95" s="270">
        <v>13659</v>
      </c>
      <c r="AQ95" s="270">
        <v>16196</v>
      </c>
      <c r="AR95" s="270">
        <v>3123</v>
      </c>
      <c r="AS95" s="270">
        <v>1589</v>
      </c>
      <c r="AT95" s="270">
        <v>1534</v>
      </c>
      <c r="AU95" s="270">
        <v>26732</v>
      </c>
      <c r="AV95" s="270">
        <v>12070</v>
      </c>
      <c r="AW95" s="270">
        <v>14662</v>
      </c>
      <c r="AX95" s="270">
        <v>30943</v>
      </c>
      <c r="AY95" s="270">
        <v>14129</v>
      </c>
      <c r="AZ95" s="270">
        <v>16814</v>
      </c>
      <c r="BA95" s="270">
        <v>3302</v>
      </c>
      <c r="BB95" s="270">
        <v>1695</v>
      </c>
      <c r="BC95" s="270">
        <v>1607</v>
      </c>
      <c r="BD95" s="270">
        <v>27641</v>
      </c>
      <c r="BE95" s="270">
        <v>12434</v>
      </c>
      <c r="BF95" s="270">
        <v>15207</v>
      </c>
      <c r="BG95" s="270">
        <v>32057</v>
      </c>
      <c r="BH95" s="270">
        <v>14608</v>
      </c>
      <c r="BI95" s="270">
        <v>17449</v>
      </c>
      <c r="BJ95" s="270">
        <v>3476</v>
      </c>
      <c r="BK95" s="270">
        <v>1790</v>
      </c>
      <c r="BL95" s="270">
        <v>1686</v>
      </c>
      <c r="BM95" s="270">
        <v>28581</v>
      </c>
      <c r="BN95" s="270">
        <v>12818</v>
      </c>
      <c r="BO95" s="270">
        <v>15763</v>
      </c>
      <c r="BP95" s="271">
        <v>33229</v>
      </c>
      <c r="BQ95" s="271">
        <v>15105</v>
      </c>
      <c r="BR95" s="271">
        <v>18124</v>
      </c>
      <c r="BS95" s="271">
        <v>3656</v>
      </c>
      <c r="BT95" s="271">
        <v>1886</v>
      </c>
      <c r="BU95" s="271">
        <v>1770</v>
      </c>
      <c r="BV95" s="271">
        <v>29573</v>
      </c>
      <c r="BW95" s="271">
        <v>13219</v>
      </c>
      <c r="BX95" s="271">
        <v>16354</v>
      </c>
      <c r="BY95" s="272">
        <v>34422</v>
      </c>
      <c r="BZ95" s="273">
        <v>15606</v>
      </c>
      <c r="CA95" s="273">
        <v>18816</v>
      </c>
      <c r="CB95" s="272">
        <v>3829</v>
      </c>
      <c r="CC95" s="273">
        <v>1970</v>
      </c>
      <c r="CD95" s="273">
        <v>1859</v>
      </c>
      <c r="CE95" s="272">
        <v>30593</v>
      </c>
      <c r="CF95" s="273">
        <v>13636</v>
      </c>
      <c r="CG95" s="273">
        <v>16957</v>
      </c>
      <c r="CH95" s="270">
        <v>35651</v>
      </c>
      <c r="CI95" s="270">
        <v>16133</v>
      </c>
      <c r="CJ95" s="270">
        <v>19518</v>
      </c>
      <c r="CK95" s="273">
        <v>4029</v>
      </c>
      <c r="CL95" s="270">
        <v>2065</v>
      </c>
      <c r="CM95" s="270">
        <v>1964</v>
      </c>
      <c r="CN95" s="273">
        <v>31622</v>
      </c>
      <c r="CO95" s="270">
        <v>14068</v>
      </c>
      <c r="CP95" s="270">
        <v>17554</v>
      </c>
      <c r="CQ95" s="286">
        <v>36886</v>
      </c>
      <c r="CR95" s="279">
        <v>16680</v>
      </c>
      <c r="CS95" s="279">
        <v>20206</v>
      </c>
      <c r="CT95" s="286">
        <v>4249</v>
      </c>
      <c r="CU95" s="279">
        <v>2164</v>
      </c>
      <c r="CV95" s="279">
        <v>2085</v>
      </c>
      <c r="CW95" s="286">
        <v>32637</v>
      </c>
      <c r="CX95" s="270">
        <v>14516</v>
      </c>
      <c r="CY95" s="270">
        <v>18121</v>
      </c>
      <c r="CZ95" s="342">
        <v>38073</v>
      </c>
      <c r="DA95" s="343">
        <v>17257</v>
      </c>
      <c r="DB95" s="343">
        <v>20816</v>
      </c>
      <c r="DC95" s="344">
        <v>4484</v>
      </c>
      <c r="DD95" s="343">
        <v>2267</v>
      </c>
      <c r="DE95" s="343">
        <v>2217</v>
      </c>
      <c r="DF95" s="344">
        <v>33589</v>
      </c>
      <c r="DG95" s="343">
        <v>14990</v>
      </c>
      <c r="DH95" s="345">
        <v>18599</v>
      </c>
      <c r="DI95" s="320">
        <v>39168</v>
      </c>
      <c r="DJ95" s="325">
        <v>17861</v>
      </c>
      <c r="DK95" s="325">
        <v>21307</v>
      </c>
      <c r="DL95" s="320">
        <v>4728</v>
      </c>
      <c r="DM95" s="325">
        <v>2375</v>
      </c>
      <c r="DN95" s="325">
        <v>2353</v>
      </c>
      <c r="DO95" s="320">
        <v>34440</v>
      </c>
      <c r="DP95" s="325">
        <v>15486</v>
      </c>
      <c r="DQ95" s="325">
        <v>18954</v>
      </c>
      <c r="DR95" s="270">
        <v>40212</v>
      </c>
      <c r="DS95" s="270">
        <v>18498</v>
      </c>
      <c r="DT95" s="270">
        <v>21714</v>
      </c>
      <c r="DU95" s="270">
        <v>4972</v>
      </c>
      <c r="DV95" s="270">
        <v>2483</v>
      </c>
      <c r="DW95" s="270">
        <v>2489</v>
      </c>
      <c r="DX95" s="270">
        <v>35240</v>
      </c>
      <c r="DY95" s="270">
        <v>16015</v>
      </c>
      <c r="DZ95" s="270">
        <v>19225</v>
      </c>
    </row>
    <row r="96" spans="1:130" s="270" customFormat="1" x14ac:dyDescent="0.25">
      <c r="A96" s="269" t="s">
        <v>124</v>
      </c>
      <c r="B96" s="270">
        <v>19486</v>
      </c>
      <c r="C96" s="270">
        <v>9028</v>
      </c>
      <c r="D96" s="270">
        <v>10458</v>
      </c>
      <c r="E96" s="270">
        <v>1724</v>
      </c>
      <c r="F96" s="270">
        <v>744</v>
      </c>
      <c r="G96" s="270">
        <v>980</v>
      </c>
      <c r="H96" s="270">
        <v>17762</v>
      </c>
      <c r="I96" s="270">
        <v>8284</v>
      </c>
      <c r="J96" s="270">
        <v>9478</v>
      </c>
      <c r="K96" s="270">
        <v>20209</v>
      </c>
      <c r="L96" s="270">
        <v>9351</v>
      </c>
      <c r="M96" s="270">
        <v>10858</v>
      </c>
      <c r="N96" s="270">
        <v>1787</v>
      </c>
      <c r="U96" s="270">
        <v>8577</v>
      </c>
      <c r="V96" s="270">
        <v>9845</v>
      </c>
      <c r="W96" s="270">
        <v>20918</v>
      </c>
      <c r="X96" s="270">
        <v>9676</v>
      </c>
      <c r="Y96" s="270">
        <v>11242</v>
      </c>
      <c r="Z96" s="270">
        <v>1853</v>
      </c>
      <c r="AA96" s="270">
        <v>806</v>
      </c>
      <c r="AB96" s="270">
        <v>1047</v>
      </c>
      <c r="AC96" s="270">
        <v>19065</v>
      </c>
      <c r="AD96" s="270">
        <v>8870</v>
      </c>
      <c r="AE96" s="270">
        <v>10195</v>
      </c>
      <c r="AF96" s="270">
        <v>21642</v>
      </c>
      <c r="AG96" s="270">
        <v>10011</v>
      </c>
      <c r="AH96" s="270">
        <v>11631</v>
      </c>
      <c r="AI96" s="270">
        <v>1931</v>
      </c>
      <c r="AJ96" s="270">
        <v>847</v>
      </c>
      <c r="AK96" s="270">
        <v>1084</v>
      </c>
      <c r="AL96" s="270">
        <v>19711</v>
      </c>
      <c r="AM96" s="270">
        <v>9164</v>
      </c>
      <c r="AN96" s="270">
        <v>10547</v>
      </c>
      <c r="AO96" s="270">
        <v>22412</v>
      </c>
      <c r="AP96" s="270">
        <v>10364</v>
      </c>
      <c r="AQ96" s="270">
        <v>12048</v>
      </c>
      <c r="AR96" s="270">
        <v>2032</v>
      </c>
      <c r="AS96" s="270">
        <v>904</v>
      </c>
      <c r="AT96" s="270">
        <v>1128</v>
      </c>
      <c r="AU96" s="270">
        <v>20380</v>
      </c>
      <c r="AV96" s="270">
        <v>9460</v>
      </c>
      <c r="AW96" s="270">
        <v>10920</v>
      </c>
      <c r="AX96" s="270">
        <v>23243</v>
      </c>
      <c r="AY96" s="270">
        <v>10734</v>
      </c>
      <c r="AZ96" s="270">
        <v>12509</v>
      </c>
      <c r="BA96" s="270">
        <v>2159</v>
      </c>
      <c r="BB96" s="270">
        <v>978</v>
      </c>
      <c r="BC96" s="270">
        <v>1181</v>
      </c>
      <c r="BD96" s="270">
        <v>21084</v>
      </c>
      <c r="BE96" s="270">
        <v>9756</v>
      </c>
      <c r="BF96" s="270">
        <v>11328</v>
      </c>
      <c r="BG96" s="270">
        <v>24145</v>
      </c>
      <c r="BH96" s="270">
        <v>11119</v>
      </c>
      <c r="BI96" s="270">
        <v>13026</v>
      </c>
      <c r="BJ96" s="270">
        <v>2313</v>
      </c>
      <c r="BK96" s="270">
        <v>1072</v>
      </c>
      <c r="BL96" s="270">
        <v>1241</v>
      </c>
      <c r="BM96" s="270">
        <v>21832</v>
      </c>
      <c r="BN96" s="270">
        <v>10047</v>
      </c>
      <c r="BO96" s="270">
        <v>11785</v>
      </c>
      <c r="BP96" s="271">
        <v>25111</v>
      </c>
      <c r="BQ96" s="271">
        <v>11521</v>
      </c>
      <c r="BR96" s="271">
        <v>13590</v>
      </c>
      <c r="BS96" s="271">
        <v>2485</v>
      </c>
      <c r="BT96" s="271">
        <v>1176</v>
      </c>
      <c r="BU96" s="271">
        <v>1309</v>
      </c>
      <c r="BV96" s="271">
        <v>22626</v>
      </c>
      <c r="BW96" s="271">
        <v>10345</v>
      </c>
      <c r="BX96" s="271">
        <v>12281</v>
      </c>
      <c r="BY96" s="272">
        <v>26130</v>
      </c>
      <c r="BZ96" s="273">
        <v>11939</v>
      </c>
      <c r="CA96" s="273">
        <v>14191</v>
      </c>
      <c r="CB96" s="272">
        <v>2674</v>
      </c>
      <c r="CC96" s="273">
        <v>1292</v>
      </c>
      <c r="CD96" s="273">
        <v>1382</v>
      </c>
      <c r="CE96" s="272">
        <v>23456</v>
      </c>
      <c r="CF96" s="273">
        <v>10647</v>
      </c>
      <c r="CG96" s="273">
        <v>12809</v>
      </c>
      <c r="CH96" s="270">
        <v>27151</v>
      </c>
      <c r="CI96" s="270">
        <v>12362</v>
      </c>
      <c r="CJ96" s="270">
        <v>14789</v>
      </c>
      <c r="CK96" s="273">
        <v>2856</v>
      </c>
      <c r="CL96" s="270">
        <v>1400</v>
      </c>
      <c r="CM96" s="270">
        <v>1456</v>
      </c>
      <c r="CN96" s="273">
        <v>24295</v>
      </c>
      <c r="CO96" s="270">
        <v>10962</v>
      </c>
      <c r="CP96" s="270">
        <v>13333</v>
      </c>
      <c r="CQ96" s="286">
        <v>28170</v>
      </c>
      <c r="CR96" s="279">
        <v>12793</v>
      </c>
      <c r="CS96" s="279">
        <v>15377</v>
      </c>
      <c r="CT96" s="286">
        <v>3027</v>
      </c>
      <c r="CU96" s="279">
        <v>1500</v>
      </c>
      <c r="CV96" s="279">
        <v>1527</v>
      </c>
      <c r="CW96" s="286">
        <v>25143</v>
      </c>
      <c r="CX96" s="270">
        <v>11293</v>
      </c>
      <c r="CY96" s="270">
        <v>13850</v>
      </c>
      <c r="CZ96" s="342">
        <v>29210</v>
      </c>
      <c r="DA96" s="343">
        <v>13230</v>
      </c>
      <c r="DB96" s="343">
        <v>15980</v>
      </c>
      <c r="DC96" s="344">
        <v>3199</v>
      </c>
      <c r="DD96" s="343">
        <v>1591</v>
      </c>
      <c r="DE96" s="343">
        <v>1608</v>
      </c>
      <c r="DF96" s="344">
        <v>26011</v>
      </c>
      <c r="DG96" s="343">
        <v>11639</v>
      </c>
      <c r="DH96" s="345">
        <v>14372</v>
      </c>
      <c r="DI96" s="320">
        <v>30293</v>
      </c>
      <c r="DJ96" s="325">
        <v>13676</v>
      </c>
      <c r="DK96" s="325">
        <v>16617</v>
      </c>
      <c r="DL96" s="320">
        <v>3380</v>
      </c>
      <c r="DM96" s="325">
        <v>1685</v>
      </c>
      <c r="DN96" s="325">
        <v>1695</v>
      </c>
      <c r="DO96" s="320">
        <v>26913</v>
      </c>
      <c r="DP96" s="325">
        <v>11991</v>
      </c>
      <c r="DQ96" s="325">
        <v>14922</v>
      </c>
      <c r="DR96" s="270">
        <v>31377</v>
      </c>
      <c r="DS96" s="270">
        <v>14113</v>
      </c>
      <c r="DT96" s="270">
        <v>17264</v>
      </c>
      <c r="DU96" s="270">
        <v>3558</v>
      </c>
      <c r="DV96" s="270">
        <v>1770</v>
      </c>
      <c r="DW96" s="270">
        <v>1788</v>
      </c>
      <c r="DX96" s="270">
        <v>27819</v>
      </c>
      <c r="DY96" s="270">
        <v>12343</v>
      </c>
      <c r="DZ96" s="270">
        <v>15476</v>
      </c>
    </row>
    <row r="97" spans="1:130" s="270" customFormat="1" x14ac:dyDescent="0.25">
      <c r="A97" s="269" t="s">
        <v>125</v>
      </c>
      <c r="B97" s="270">
        <v>13962</v>
      </c>
      <c r="C97" s="270">
        <v>6436</v>
      </c>
      <c r="D97" s="270">
        <v>7526</v>
      </c>
      <c r="E97" s="270">
        <v>1249</v>
      </c>
      <c r="F97" s="270">
        <v>472</v>
      </c>
      <c r="G97" s="270">
        <v>777</v>
      </c>
      <c r="H97" s="270">
        <v>12713</v>
      </c>
      <c r="I97" s="270">
        <v>5964</v>
      </c>
      <c r="J97" s="270">
        <v>6749</v>
      </c>
      <c r="K97" s="270">
        <v>14376</v>
      </c>
      <c r="L97" s="270">
        <v>6619</v>
      </c>
      <c r="M97" s="270">
        <v>7757</v>
      </c>
      <c r="N97" s="270">
        <v>1276</v>
      </c>
      <c r="U97" s="270">
        <v>6131</v>
      </c>
      <c r="V97" s="270">
        <v>6969</v>
      </c>
      <c r="W97" s="270">
        <v>14864</v>
      </c>
      <c r="X97" s="270">
        <v>6833</v>
      </c>
      <c r="Y97" s="270">
        <v>8031</v>
      </c>
      <c r="Z97" s="270">
        <v>1315</v>
      </c>
      <c r="AA97" s="270">
        <v>511</v>
      </c>
      <c r="AB97" s="270">
        <v>804</v>
      </c>
      <c r="AC97" s="270">
        <v>13549</v>
      </c>
      <c r="AD97" s="270">
        <v>6322</v>
      </c>
      <c r="AE97" s="270">
        <v>7227</v>
      </c>
      <c r="AF97" s="270">
        <v>15417</v>
      </c>
      <c r="AG97" s="270">
        <v>7071</v>
      </c>
      <c r="AH97" s="270">
        <v>8346</v>
      </c>
      <c r="AI97" s="270">
        <v>1366</v>
      </c>
      <c r="AJ97" s="270">
        <v>538</v>
      </c>
      <c r="AK97" s="270">
        <v>828</v>
      </c>
      <c r="AL97" s="270">
        <v>14051</v>
      </c>
      <c r="AM97" s="270">
        <v>6533</v>
      </c>
      <c r="AN97" s="270">
        <v>7518</v>
      </c>
      <c r="AO97" s="270">
        <v>16019</v>
      </c>
      <c r="AP97" s="270">
        <v>7330</v>
      </c>
      <c r="AQ97" s="270">
        <v>8689</v>
      </c>
      <c r="AR97" s="270">
        <v>1424</v>
      </c>
      <c r="AS97" s="270">
        <v>569</v>
      </c>
      <c r="AT97" s="270">
        <v>855</v>
      </c>
      <c r="AU97" s="270">
        <v>14595</v>
      </c>
      <c r="AV97" s="270">
        <v>6761</v>
      </c>
      <c r="AW97" s="270">
        <v>7834</v>
      </c>
      <c r="AX97" s="270">
        <v>16670</v>
      </c>
      <c r="AY97" s="270">
        <v>7610</v>
      </c>
      <c r="AZ97" s="270">
        <v>9060</v>
      </c>
      <c r="BA97" s="270">
        <v>1486</v>
      </c>
      <c r="BB97" s="270">
        <v>598</v>
      </c>
      <c r="BC97" s="270">
        <v>888</v>
      </c>
      <c r="BD97" s="270">
        <v>15184</v>
      </c>
      <c r="BE97" s="270">
        <v>7012</v>
      </c>
      <c r="BF97" s="270">
        <v>8172</v>
      </c>
      <c r="BG97" s="270">
        <v>17331</v>
      </c>
      <c r="BH97" s="270">
        <v>7903</v>
      </c>
      <c r="BI97" s="270">
        <v>9428</v>
      </c>
      <c r="BJ97" s="270">
        <v>1546</v>
      </c>
      <c r="BK97" s="270">
        <v>628</v>
      </c>
      <c r="BL97" s="270">
        <v>918</v>
      </c>
      <c r="BM97" s="270">
        <v>15785</v>
      </c>
      <c r="BN97" s="270">
        <v>7275</v>
      </c>
      <c r="BO97" s="270">
        <v>8510</v>
      </c>
      <c r="BP97" s="271">
        <v>17985</v>
      </c>
      <c r="BQ97" s="271">
        <v>8195</v>
      </c>
      <c r="BR97" s="271">
        <v>9790</v>
      </c>
      <c r="BS97" s="271">
        <v>1611</v>
      </c>
      <c r="BT97" s="271">
        <v>658</v>
      </c>
      <c r="BU97" s="271">
        <v>953</v>
      </c>
      <c r="BV97" s="271">
        <v>16374</v>
      </c>
      <c r="BW97" s="271">
        <v>7537</v>
      </c>
      <c r="BX97" s="271">
        <v>8837</v>
      </c>
      <c r="BY97" s="272">
        <v>18658</v>
      </c>
      <c r="BZ97" s="273">
        <v>8503</v>
      </c>
      <c r="CA97" s="273">
        <v>10155</v>
      </c>
      <c r="CB97" s="272">
        <v>1690</v>
      </c>
      <c r="CC97" s="273">
        <v>700</v>
      </c>
      <c r="CD97" s="273">
        <v>990</v>
      </c>
      <c r="CE97" s="272">
        <v>16968</v>
      </c>
      <c r="CF97" s="273">
        <v>7803</v>
      </c>
      <c r="CG97" s="273">
        <v>9165</v>
      </c>
      <c r="CH97" s="270">
        <v>19378</v>
      </c>
      <c r="CI97" s="270">
        <v>8825</v>
      </c>
      <c r="CJ97" s="270">
        <v>10553</v>
      </c>
      <c r="CK97" s="273">
        <v>1788</v>
      </c>
      <c r="CL97" s="270">
        <v>754</v>
      </c>
      <c r="CM97" s="270">
        <v>1034</v>
      </c>
      <c r="CN97" s="273">
        <v>17590</v>
      </c>
      <c r="CO97" s="270">
        <v>8071</v>
      </c>
      <c r="CP97" s="270">
        <v>9519</v>
      </c>
      <c r="CQ97" s="286">
        <v>20151</v>
      </c>
      <c r="CR97" s="279">
        <v>9163</v>
      </c>
      <c r="CS97" s="279">
        <v>10988</v>
      </c>
      <c r="CT97" s="286">
        <v>1907</v>
      </c>
      <c r="CU97" s="279">
        <v>820</v>
      </c>
      <c r="CV97" s="279">
        <v>1087</v>
      </c>
      <c r="CW97" s="286">
        <v>18244</v>
      </c>
      <c r="CX97" s="270">
        <v>8343</v>
      </c>
      <c r="CY97" s="270">
        <v>9901</v>
      </c>
      <c r="CZ97" s="342">
        <v>20980</v>
      </c>
      <c r="DA97" s="343">
        <v>9510</v>
      </c>
      <c r="DB97" s="343">
        <v>11470</v>
      </c>
      <c r="DC97" s="344">
        <v>2050</v>
      </c>
      <c r="DD97" s="343">
        <v>906</v>
      </c>
      <c r="DE97" s="343">
        <v>1144</v>
      </c>
      <c r="DF97" s="344">
        <v>18930</v>
      </c>
      <c r="DG97" s="343">
        <v>8604</v>
      </c>
      <c r="DH97" s="345">
        <v>10326</v>
      </c>
      <c r="DI97" s="320">
        <v>21839</v>
      </c>
      <c r="DJ97" s="325">
        <v>9862</v>
      </c>
      <c r="DK97" s="325">
        <v>11977</v>
      </c>
      <c r="DL97" s="320">
        <v>2207</v>
      </c>
      <c r="DM97" s="325">
        <v>1000</v>
      </c>
      <c r="DN97" s="325">
        <v>1207</v>
      </c>
      <c r="DO97" s="320">
        <v>19632</v>
      </c>
      <c r="DP97" s="325">
        <v>8862</v>
      </c>
      <c r="DQ97" s="325">
        <v>10770</v>
      </c>
      <c r="DR97" s="270">
        <v>22726</v>
      </c>
      <c r="DS97" s="270">
        <v>10215</v>
      </c>
      <c r="DT97" s="270">
        <v>12511</v>
      </c>
      <c r="DU97" s="270">
        <v>2377</v>
      </c>
      <c r="DV97" s="270">
        <v>1103</v>
      </c>
      <c r="DW97" s="270">
        <v>1274</v>
      </c>
      <c r="DX97" s="270">
        <v>20349</v>
      </c>
      <c r="DY97" s="270">
        <v>9112</v>
      </c>
      <c r="DZ97" s="270">
        <v>11237</v>
      </c>
    </row>
    <row r="98" spans="1:130" s="270" customFormat="1" x14ac:dyDescent="0.25">
      <c r="A98" s="269" t="s">
        <v>126</v>
      </c>
      <c r="B98" s="270">
        <v>9105</v>
      </c>
      <c r="C98" s="270">
        <v>4112</v>
      </c>
      <c r="D98" s="270">
        <v>4993</v>
      </c>
      <c r="E98" s="270">
        <v>992</v>
      </c>
      <c r="F98" s="270">
        <v>333</v>
      </c>
      <c r="G98" s="270">
        <v>659</v>
      </c>
      <c r="H98" s="270">
        <v>8113</v>
      </c>
      <c r="I98" s="270">
        <v>3779</v>
      </c>
      <c r="J98" s="270">
        <v>4334</v>
      </c>
      <c r="K98" s="270">
        <v>9464</v>
      </c>
      <c r="L98" s="270">
        <v>4277</v>
      </c>
      <c r="M98" s="270">
        <v>5187</v>
      </c>
      <c r="N98" s="270">
        <v>988</v>
      </c>
      <c r="U98" s="270">
        <v>3939</v>
      </c>
      <c r="V98" s="270">
        <v>4537</v>
      </c>
      <c r="W98" s="270">
        <v>9790</v>
      </c>
      <c r="X98" s="270">
        <v>4426</v>
      </c>
      <c r="Y98" s="270">
        <v>5364</v>
      </c>
      <c r="Z98" s="270">
        <v>985</v>
      </c>
      <c r="AA98" s="270">
        <v>341</v>
      </c>
      <c r="AB98" s="270">
        <v>644</v>
      </c>
      <c r="AC98" s="270">
        <v>8805</v>
      </c>
      <c r="AD98" s="270">
        <v>4085</v>
      </c>
      <c r="AE98" s="270">
        <v>4720</v>
      </c>
      <c r="AF98" s="270">
        <v>10108</v>
      </c>
      <c r="AG98" s="270">
        <v>4572</v>
      </c>
      <c r="AH98" s="270">
        <v>5536</v>
      </c>
      <c r="AI98" s="270">
        <v>985</v>
      </c>
      <c r="AJ98" s="270">
        <v>343</v>
      </c>
      <c r="AK98" s="270">
        <v>642</v>
      </c>
      <c r="AL98" s="270">
        <v>9123</v>
      </c>
      <c r="AM98" s="270">
        <v>4229</v>
      </c>
      <c r="AN98" s="270">
        <v>4894</v>
      </c>
      <c r="AO98" s="270">
        <v>10436</v>
      </c>
      <c r="AP98" s="270">
        <v>4720</v>
      </c>
      <c r="AQ98" s="270">
        <v>5716</v>
      </c>
      <c r="AR98" s="270">
        <v>992</v>
      </c>
      <c r="AS98" s="270">
        <v>348</v>
      </c>
      <c r="AT98" s="270">
        <v>644</v>
      </c>
      <c r="AU98" s="270">
        <v>9444</v>
      </c>
      <c r="AV98" s="270">
        <v>4372</v>
      </c>
      <c r="AW98" s="270">
        <v>5072</v>
      </c>
      <c r="AX98" s="270">
        <v>10781</v>
      </c>
      <c r="AY98" s="270">
        <v>4874</v>
      </c>
      <c r="AZ98" s="270">
        <v>5907</v>
      </c>
      <c r="BA98" s="270">
        <v>1009</v>
      </c>
      <c r="BB98" s="270">
        <v>360</v>
      </c>
      <c r="BC98" s="270">
        <v>649</v>
      </c>
      <c r="BD98" s="270">
        <v>9772</v>
      </c>
      <c r="BE98" s="270">
        <v>4514</v>
      </c>
      <c r="BF98" s="270">
        <v>5258</v>
      </c>
      <c r="BG98" s="270">
        <v>11175</v>
      </c>
      <c r="BH98" s="270">
        <v>5044</v>
      </c>
      <c r="BI98" s="270">
        <v>6131</v>
      </c>
      <c r="BJ98" s="270">
        <v>1043</v>
      </c>
      <c r="BK98" s="270">
        <v>378</v>
      </c>
      <c r="BL98" s="270">
        <v>665</v>
      </c>
      <c r="BM98" s="270">
        <v>10132</v>
      </c>
      <c r="BN98" s="270">
        <v>4666</v>
      </c>
      <c r="BO98" s="270">
        <v>5466</v>
      </c>
      <c r="BP98" s="271">
        <v>11620</v>
      </c>
      <c r="BQ98" s="271">
        <v>5235</v>
      </c>
      <c r="BR98" s="271">
        <v>6385</v>
      </c>
      <c r="BS98" s="271">
        <v>1078</v>
      </c>
      <c r="BT98" s="271">
        <v>399</v>
      </c>
      <c r="BU98" s="271">
        <v>679</v>
      </c>
      <c r="BV98" s="271">
        <v>10542</v>
      </c>
      <c r="BW98" s="271">
        <v>4836</v>
      </c>
      <c r="BX98" s="271">
        <v>5706</v>
      </c>
      <c r="BY98" s="272">
        <v>12127</v>
      </c>
      <c r="BZ98" s="273">
        <v>5446</v>
      </c>
      <c r="CA98" s="273">
        <v>6681</v>
      </c>
      <c r="CB98" s="272">
        <v>1125</v>
      </c>
      <c r="CC98" s="273">
        <v>421</v>
      </c>
      <c r="CD98" s="273">
        <v>704</v>
      </c>
      <c r="CE98" s="272">
        <v>11002</v>
      </c>
      <c r="CF98" s="273">
        <v>5025</v>
      </c>
      <c r="CG98" s="273">
        <v>5977</v>
      </c>
      <c r="CH98" s="270">
        <v>12670</v>
      </c>
      <c r="CI98" s="270">
        <v>5677</v>
      </c>
      <c r="CJ98" s="270">
        <v>6993</v>
      </c>
      <c r="CK98" s="273">
        <v>1176</v>
      </c>
      <c r="CL98" s="270">
        <v>448</v>
      </c>
      <c r="CM98" s="270">
        <v>728</v>
      </c>
      <c r="CN98" s="273">
        <v>11494</v>
      </c>
      <c r="CO98" s="270">
        <v>5229</v>
      </c>
      <c r="CP98" s="270">
        <v>6265</v>
      </c>
      <c r="CQ98" s="286">
        <v>13255</v>
      </c>
      <c r="CR98" s="279">
        <v>5922</v>
      </c>
      <c r="CS98" s="279">
        <v>7333</v>
      </c>
      <c r="CT98" s="286">
        <v>1234</v>
      </c>
      <c r="CU98" s="279">
        <v>474</v>
      </c>
      <c r="CV98" s="279">
        <v>760</v>
      </c>
      <c r="CW98" s="286">
        <v>12021</v>
      </c>
      <c r="CX98" s="270">
        <v>5448</v>
      </c>
      <c r="CY98" s="270">
        <v>6573</v>
      </c>
      <c r="CZ98" s="342">
        <v>13835</v>
      </c>
      <c r="DA98" s="343">
        <v>6172</v>
      </c>
      <c r="DB98" s="343">
        <v>7663</v>
      </c>
      <c r="DC98" s="344">
        <v>1287</v>
      </c>
      <c r="DD98" s="343">
        <v>501</v>
      </c>
      <c r="DE98" s="343">
        <v>786</v>
      </c>
      <c r="DF98" s="344">
        <v>12548</v>
      </c>
      <c r="DG98" s="343">
        <v>5671</v>
      </c>
      <c r="DH98" s="345">
        <v>6877</v>
      </c>
      <c r="DI98" s="320">
        <v>14405</v>
      </c>
      <c r="DJ98" s="325">
        <v>6415</v>
      </c>
      <c r="DK98" s="325">
        <v>7990</v>
      </c>
      <c r="DL98" s="320">
        <v>1348</v>
      </c>
      <c r="DM98" s="325">
        <v>528</v>
      </c>
      <c r="DN98" s="325">
        <v>820</v>
      </c>
      <c r="DO98" s="320">
        <v>13057</v>
      </c>
      <c r="DP98" s="325">
        <v>5887</v>
      </c>
      <c r="DQ98" s="325">
        <v>7170</v>
      </c>
      <c r="DR98" s="270">
        <v>14967</v>
      </c>
      <c r="DS98" s="270">
        <v>6661</v>
      </c>
      <c r="DT98" s="270">
        <v>8306</v>
      </c>
      <c r="DU98" s="270">
        <v>1416</v>
      </c>
      <c r="DV98" s="270">
        <v>563</v>
      </c>
      <c r="DW98" s="270">
        <v>853</v>
      </c>
      <c r="DX98" s="270">
        <v>13551</v>
      </c>
      <c r="DY98" s="270">
        <v>6098</v>
      </c>
      <c r="DZ98" s="270">
        <v>7453</v>
      </c>
    </row>
    <row r="99" spans="1:130" s="270" customFormat="1" x14ac:dyDescent="0.25">
      <c r="A99" s="269" t="s">
        <v>127</v>
      </c>
      <c r="B99" s="270">
        <v>10192</v>
      </c>
      <c r="C99" s="270">
        <v>5070</v>
      </c>
      <c r="D99" s="270">
        <v>5122</v>
      </c>
      <c r="E99" s="270">
        <v>802</v>
      </c>
      <c r="F99" s="270">
        <v>309</v>
      </c>
      <c r="G99" s="270">
        <v>493</v>
      </c>
      <c r="H99" s="270">
        <v>9390</v>
      </c>
      <c r="I99" s="270">
        <v>4761</v>
      </c>
      <c r="J99" s="270">
        <v>4629</v>
      </c>
      <c r="K99" s="270">
        <v>9990</v>
      </c>
      <c r="L99" s="270">
        <v>4842</v>
      </c>
      <c r="M99" s="270">
        <v>5148</v>
      </c>
      <c r="N99" s="270">
        <v>882</v>
      </c>
      <c r="U99" s="270">
        <v>4518</v>
      </c>
      <c r="V99" s="270">
        <v>4590</v>
      </c>
      <c r="W99" s="270">
        <v>9971</v>
      </c>
      <c r="X99" s="270">
        <v>4722</v>
      </c>
      <c r="Y99" s="270">
        <v>5249</v>
      </c>
      <c r="Z99" s="270">
        <v>957</v>
      </c>
      <c r="AA99" s="270">
        <v>340</v>
      </c>
      <c r="AB99" s="270">
        <v>617</v>
      </c>
      <c r="AC99" s="270">
        <v>9014</v>
      </c>
      <c r="AD99" s="270">
        <v>4382</v>
      </c>
      <c r="AE99" s="270">
        <v>4632</v>
      </c>
      <c r="AF99" s="270">
        <v>10080</v>
      </c>
      <c r="AG99" s="270">
        <v>4679</v>
      </c>
      <c r="AH99" s="270">
        <v>5401</v>
      </c>
      <c r="AI99" s="270">
        <v>1027</v>
      </c>
      <c r="AJ99" s="270">
        <v>358</v>
      </c>
      <c r="AK99" s="270">
        <v>669</v>
      </c>
      <c r="AL99" s="270">
        <v>9053</v>
      </c>
      <c r="AM99" s="270">
        <v>4321</v>
      </c>
      <c r="AN99" s="270">
        <v>4732</v>
      </c>
      <c r="AO99" s="270">
        <v>10281</v>
      </c>
      <c r="AP99" s="270">
        <v>4691</v>
      </c>
      <c r="AQ99" s="270">
        <v>5590</v>
      </c>
      <c r="AR99" s="270">
        <v>1089</v>
      </c>
      <c r="AS99" s="270">
        <v>373</v>
      </c>
      <c r="AT99" s="270">
        <v>716</v>
      </c>
      <c r="AU99" s="270">
        <v>9192</v>
      </c>
      <c r="AV99" s="270">
        <v>4318</v>
      </c>
      <c r="AW99" s="270">
        <v>4874</v>
      </c>
      <c r="AX99" s="270">
        <v>10549</v>
      </c>
      <c r="AY99" s="270">
        <v>4744</v>
      </c>
      <c r="AZ99" s="270">
        <v>5805</v>
      </c>
      <c r="BA99" s="270">
        <v>1145</v>
      </c>
      <c r="BB99" s="270">
        <v>387</v>
      </c>
      <c r="BC99" s="270">
        <v>758</v>
      </c>
      <c r="BD99" s="270">
        <v>9404</v>
      </c>
      <c r="BE99" s="270">
        <v>4357</v>
      </c>
      <c r="BF99" s="270">
        <v>5047</v>
      </c>
      <c r="BG99" s="270">
        <v>10880</v>
      </c>
      <c r="BH99" s="270">
        <v>4835</v>
      </c>
      <c r="BI99" s="270">
        <v>6045</v>
      </c>
      <c r="BJ99" s="270">
        <v>1193</v>
      </c>
      <c r="BK99" s="270">
        <v>398</v>
      </c>
      <c r="BL99" s="270">
        <v>795</v>
      </c>
      <c r="BM99" s="270">
        <v>9687</v>
      </c>
      <c r="BN99" s="270">
        <v>4437</v>
      </c>
      <c r="BO99" s="270">
        <v>5250</v>
      </c>
      <c r="BP99" s="271">
        <v>11294</v>
      </c>
      <c r="BQ99" s="271">
        <v>4972</v>
      </c>
      <c r="BR99" s="271">
        <v>6322</v>
      </c>
      <c r="BS99" s="271">
        <v>1246</v>
      </c>
      <c r="BT99" s="271">
        <v>413</v>
      </c>
      <c r="BU99" s="271">
        <v>833</v>
      </c>
      <c r="BV99" s="271">
        <v>10048</v>
      </c>
      <c r="BW99" s="271">
        <v>4559</v>
      </c>
      <c r="BX99" s="271">
        <v>5489</v>
      </c>
      <c r="BY99" s="272">
        <v>11763</v>
      </c>
      <c r="BZ99" s="273">
        <v>5141</v>
      </c>
      <c r="CA99" s="273">
        <v>6622</v>
      </c>
      <c r="CB99" s="272">
        <v>1293</v>
      </c>
      <c r="CC99" s="273">
        <v>427</v>
      </c>
      <c r="CD99" s="273">
        <v>866</v>
      </c>
      <c r="CE99" s="272">
        <v>10470</v>
      </c>
      <c r="CF99" s="273">
        <v>4714</v>
      </c>
      <c r="CG99" s="273">
        <v>5756</v>
      </c>
      <c r="CH99" s="270">
        <v>12292</v>
      </c>
      <c r="CI99" s="270">
        <v>5335</v>
      </c>
      <c r="CJ99" s="270">
        <v>6957</v>
      </c>
      <c r="CK99" s="273">
        <v>1343</v>
      </c>
      <c r="CL99" s="270">
        <v>440</v>
      </c>
      <c r="CM99" s="270">
        <v>903</v>
      </c>
      <c r="CN99" s="273">
        <v>10949</v>
      </c>
      <c r="CO99" s="270">
        <v>4895</v>
      </c>
      <c r="CP99" s="270">
        <v>6054</v>
      </c>
      <c r="CQ99" s="286">
        <v>12873</v>
      </c>
      <c r="CR99" s="279">
        <v>5558</v>
      </c>
      <c r="CS99" s="279">
        <v>7315</v>
      </c>
      <c r="CT99" s="286">
        <v>1394</v>
      </c>
      <c r="CU99" s="279">
        <v>459</v>
      </c>
      <c r="CV99" s="279">
        <v>935</v>
      </c>
      <c r="CW99" s="286">
        <v>11479</v>
      </c>
      <c r="CX99" s="270">
        <v>5099</v>
      </c>
      <c r="CY99" s="270">
        <v>6380</v>
      </c>
      <c r="CZ99" s="342">
        <v>13510</v>
      </c>
      <c r="DA99" s="343">
        <v>5802</v>
      </c>
      <c r="DB99" s="343">
        <v>7708</v>
      </c>
      <c r="DC99" s="344">
        <v>1453</v>
      </c>
      <c r="DD99" s="343">
        <v>478</v>
      </c>
      <c r="DE99" s="343">
        <v>975</v>
      </c>
      <c r="DF99" s="344">
        <v>12057</v>
      </c>
      <c r="DG99" s="343">
        <v>5324</v>
      </c>
      <c r="DH99" s="345">
        <v>6733</v>
      </c>
      <c r="DI99" s="320">
        <v>14189</v>
      </c>
      <c r="DJ99" s="325">
        <v>6065</v>
      </c>
      <c r="DK99" s="325">
        <v>8124</v>
      </c>
      <c r="DL99" s="320">
        <v>1515</v>
      </c>
      <c r="DM99" s="325">
        <v>503</v>
      </c>
      <c r="DN99" s="325">
        <v>1012</v>
      </c>
      <c r="DO99" s="320">
        <v>12674</v>
      </c>
      <c r="DP99" s="325">
        <v>5562</v>
      </c>
      <c r="DQ99" s="325">
        <v>7112</v>
      </c>
      <c r="DR99" s="270">
        <v>14909</v>
      </c>
      <c r="DS99" s="270">
        <v>6342</v>
      </c>
      <c r="DT99" s="270">
        <v>8567</v>
      </c>
      <c r="DU99" s="270">
        <v>1584</v>
      </c>
      <c r="DV99" s="270">
        <v>528</v>
      </c>
      <c r="DW99" s="270">
        <v>1056</v>
      </c>
      <c r="DX99" s="270">
        <v>13325</v>
      </c>
      <c r="DY99" s="270">
        <v>5814</v>
      </c>
      <c r="DZ99" s="270">
        <v>7511</v>
      </c>
    </row>
    <row r="100" spans="1:130" x14ac:dyDescent="0.25">
      <c r="A100" s="57" t="s">
        <v>63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266"/>
      <c r="BZ100" s="63"/>
      <c r="CA100" s="63"/>
      <c r="CB100" s="266"/>
      <c r="CC100" s="63"/>
      <c r="CD100" s="63"/>
      <c r="CE100" s="266"/>
      <c r="CF100" s="63"/>
      <c r="CG100" s="63"/>
      <c r="CH100" s="57"/>
      <c r="CI100" s="57"/>
      <c r="CJ100" s="57"/>
      <c r="CK100" s="63"/>
      <c r="CL100" s="57"/>
      <c r="CM100" s="57"/>
      <c r="CN100" s="63"/>
      <c r="CO100" s="57"/>
      <c r="CP100" s="57"/>
      <c r="CQ100" s="284"/>
      <c r="CR100" s="277"/>
      <c r="CS100" s="277"/>
      <c r="CT100" s="284"/>
      <c r="CU100" s="277"/>
      <c r="CV100" s="277"/>
      <c r="CW100" s="284"/>
      <c r="CX100" s="57"/>
      <c r="CY100" s="57"/>
      <c r="CZ100" s="334"/>
      <c r="DA100" s="335"/>
      <c r="DB100" s="335"/>
      <c r="DC100" s="336"/>
      <c r="DD100" s="335"/>
      <c r="DE100" s="335"/>
      <c r="DF100" s="336"/>
      <c r="DG100" s="335"/>
      <c r="DH100" s="337"/>
      <c r="DI100" s="318"/>
      <c r="DJ100" s="323"/>
      <c r="DK100" s="323"/>
      <c r="DL100" s="318"/>
      <c r="DM100" s="323"/>
      <c r="DN100" s="323"/>
      <c r="DO100" s="318"/>
      <c r="DP100" s="323"/>
      <c r="DQ100" s="323"/>
      <c r="DR100" s="57"/>
      <c r="DS100" s="57"/>
      <c r="DT100" s="57"/>
      <c r="DU100" s="57"/>
      <c r="DV100" s="57"/>
      <c r="DW100" s="57"/>
      <c r="DX100" s="57"/>
      <c r="DY100" s="57"/>
      <c r="DZ100" s="57"/>
    </row>
    <row r="101" spans="1:130" x14ac:dyDescent="0.25">
      <c r="A101" s="57" t="s">
        <v>97</v>
      </c>
      <c r="B101" s="55">
        <v>1438386</v>
      </c>
      <c r="C101" s="55">
        <v>690062</v>
      </c>
      <c r="D101" s="55">
        <v>748324</v>
      </c>
      <c r="E101" s="55">
        <v>363844</v>
      </c>
      <c r="F101" s="55">
        <v>182962</v>
      </c>
      <c r="G101" s="55">
        <v>180882</v>
      </c>
      <c r="H101" s="55">
        <v>1074542</v>
      </c>
      <c r="I101" s="55">
        <v>507100</v>
      </c>
      <c r="J101" s="55">
        <v>567442</v>
      </c>
      <c r="K101" s="55">
        <v>1493948</v>
      </c>
      <c r="L101" s="55">
        <v>716957</v>
      </c>
      <c r="M101" s="55">
        <v>776991</v>
      </c>
      <c r="N101" s="55">
        <v>374787</v>
      </c>
      <c r="U101" s="55">
        <v>528639</v>
      </c>
      <c r="V101" s="55">
        <v>590522</v>
      </c>
      <c r="W101" s="55">
        <v>1551378</v>
      </c>
      <c r="X101" s="55">
        <v>744844</v>
      </c>
      <c r="Y101" s="55">
        <v>806534</v>
      </c>
      <c r="Z101" s="55">
        <v>386057</v>
      </c>
      <c r="AA101" s="55">
        <v>193866</v>
      </c>
      <c r="AB101" s="55">
        <v>192191</v>
      </c>
      <c r="AC101" s="55">
        <v>1165321</v>
      </c>
      <c r="AD101" s="55">
        <v>550978</v>
      </c>
      <c r="AE101" s="55">
        <v>614343</v>
      </c>
      <c r="AF101" s="55">
        <v>1610728</v>
      </c>
      <c r="AG101" s="55">
        <v>773772</v>
      </c>
      <c r="AH101" s="55">
        <v>836956</v>
      </c>
      <c r="AI101" s="55">
        <v>397671</v>
      </c>
      <c r="AJ101" s="55">
        <v>199615</v>
      </c>
      <c r="AK101" s="55">
        <v>198056</v>
      </c>
      <c r="AL101" s="55">
        <v>1213057</v>
      </c>
      <c r="AM101" s="55">
        <v>574157</v>
      </c>
      <c r="AN101" s="55">
        <v>638900</v>
      </c>
      <c r="AO101" s="55">
        <v>1672038</v>
      </c>
      <c r="AP101" s="55">
        <v>803764</v>
      </c>
      <c r="AQ101" s="55">
        <v>868274</v>
      </c>
      <c r="AR101" s="55">
        <v>409629</v>
      </c>
      <c r="AS101" s="55">
        <v>205565</v>
      </c>
      <c r="AT101" s="55">
        <v>204064</v>
      </c>
      <c r="AU101" s="55">
        <v>1262409</v>
      </c>
      <c r="AV101" s="55">
        <v>598199</v>
      </c>
      <c r="AW101" s="55">
        <v>664210</v>
      </c>
      <c r="AX101" s="55">
        <v>1735351</v>
      </c>
      <c r="AY101" s="55">
        <v>834843</v>
      </c>
      <c r="AZ101" s="55">
        <v>900508</v>
      </c>
      <c r="BA101" s="55">
        <v>421923</v>
      </c>
      <c r="BB101" s="55">
        <v>211710</v>
      </c>
      <c r="BC101" s="55">
        <v>210213</v>
      </c>
      <c r="BD101" s="55">
        <v>1313428</v>
      </c>
      <c r="BE101" s="55">
        <v>623133</v>
      </c>
      <c r="BF101" s="55">
        <v>690295</v>
      </c>
      <c r="BG101" s="55">
        <v>1800247</v>
      </c>
      <c r="BH101" s="55">
        <v>866800</v>
      </c>
      <c r="BI101" s="55">
        <v>933447</v>
      </c>
      <c r="BJ101" s="55">
        <v>434532</v>
      </c>
      <c r="BK101" s="55">
        <v>218038</v>
      </c>
      <c r="BL101" s="55">
        <v>216494</v>
      </c>
      <c r="BM101" s="55">
        <v>1365715</v>
      </c>
      <c r="BN101" s="55">
        <v>648762</v>
      </c>
      <c r="BO101" s="55">
        <v>716953</v>
      </c>
      <c r="BP101" s="190">
        <v>1866301</v>
      </c>
      <c r="BQ101" s="190">
        <v>899425</v>
      </c>
      <c r="BR101" s="190">
        <v>966876</v>
      </c>
      <c r="BS101" s="190">
        <v>447430</v>
      </c>
      <c r="BT101" s="190">
        <v>224534</v>
      </c>
      <c r="BU101" s="190">
        <v>222896</v>
      </c>
      <c r="BV101" s="190">
        <v>1418871</v>
      </c>
      <c r="BW101" s="190">
        <v>674891</v>
      </c>
      <c r="BX101" s="190">
        <v>743980</v>
      </c>
      <c r="BY101" s="267">
        <v>1933522</v>
      </c>
      <c r="BZ101" s="64">
        <v>932725</v>
      </c>
      <c r="CA101" s="64">
        <v>1000797</v>
      </c>
      <c r="CB101" s="267">
        <v>460597</v>
      </c>
      <c r="CC101" s="64">
        <v>231188</v>
      </c>
      <c r="CD101" s="64">
        <v>229409</v>
      </c>
      <c r="CE101" s="267">
        <v>1472925</v>
      </c>
      <c r="CF101" s="64">
        <v>701537</v>
      </c>
      <c r="CG101" s="64">
        <v>771388</v>
      </c>
      <c r="CH101" s="55">
        <v>2001896</v>
      </c>
      <c r="CI101" s="55">
        <v>966694</v>
      </c>
      <c r="CJ101" s="55">
        <v>1035202</v>
      </c>
      <c r="CK101" s="64">
        <v>474012</v>
      </c>
      <c r="CL101" s="55">
        <v>237988</v>
      </c>
      <c r="CM101" s="55">
        <v>236024</v>
      </c>
      <c r="CN101" s="64">
        <v>1527884</v>
      </c>
      <c r="CO101" s="55">
        <v>728706</v>
      </c>
      <c r="CP101" s="55">
        <v>799178</v>
      </c>
      <c r="CQ101" s="285">
        <v>2071403</v>
      </c>
      <c r="CR101" s="278">
        <v>1001323</v>
      </c>
      <c r="CS101" s="278">
        <v>1070080</v>
      </c>
      <c r="CT101" s="285">
        <v>487649</v>
      </c>
      <c r="CU101" s="278">
        <v>244920</v>
      </c>
      <c r="CV101" s="278">
        <v>242729</v>
      </c>
      <c r="CW101" s="285">
        <v>1583754</v>
      </c>
      <c r="CX101" s="55">
        <v>756403</v>
      </c>
      <c r="CY101" s="55">
        <v>827351</v>
      </c>
      <c r="CZ101" s="338">
        <v>2142060</v>
      </c>
      <c r="DA101" s="339">
        <v>1036617</v>
      </c>
      <c r="DB101" s="339">
        <v>1105443</v>
      </c>
      <c r="DC101" s="340">
        <v>501534</v>
      </c>
      <c r="DD101" s="339">
        <v>252001</v>
      </c>
      <c r="DE101" s="339">
        <v>249533</v>
      </c>
      <c r="DF101" s="340">
        <v>1640526</v>
      </c>
      <c r="DG101" s="339">
        <v>784616</v>
      </c>
      <c r="DH101" s="341">
        <v>855910</v>
      </c>
      <c r="DI101" s="319">
        <v>2213882</v>
      </c>
      <c r="DJ101" s="324">
        <v>1072576</v>
      </c>
      <c r="DK101" s="324">
        <v>1141306</v>
      </c>
      <c r="DL101" s="319">
        <v>515688</v>
      </c>
      <c r="DM101" s="324">
        <v>259247</v>
      </c>
      <c r="DN101" s="324">
        <v>256441</v>
      </c>
      <c r="DO101" s="319">
        <v>1698194</v>
      </c>
      <c r="DP101" s="324">
        <v>813329</v>
      </c>
      <c r="DQ101" s="324">
        <v>884865</v>
      </c>
      <c r="DR101" s="55">
        <v>2286842</v>
      </c>
      <c r="DS101" s="55">
        <v>1109182</v>
      </c>
      <c r="DT101" s="55">
        <v>1177660</v>
      </c>
      <c r="DU101" s="55">
        <v>530082</v>
      </c>
      <c r="DV101" s="55">
        <v>266642</v>
      </c>
      <c r="DW101" s="55">
        <v>263440</v>
      </c>
      <c r="DX101" s="55">
        <v>1756760</v>
      </c>
      <c r="DY101" s="55">
        <v>842540</v>
      </c>
      <c r="DZ101" s="55">
        <v>914220</v>
      </c>
    </row>
    <row r="102" spans="1:130" x14ac:dyDescent="0.25">
      <c r="A102" s="57" t="s">
        <v>113</v>
      </c>
      <c r="B102" s="55">
        <v>280166</v>
      </c>
      <c r="C102" s="55">
        <v>138411</v>
      </c>
      <c r="D102" s="55">
        <v>141755</v>
      </c>
      <c r="E102" s="55">
        <v>63013</v>
      </c>
      <c r="F102" s="55">
        <v>31422</v>
      </c>
      <c r="G102" s="55">
        <v>31591</v>
      </c>
      <c r="H102" s="55">
        <v>217153</v>
      </c>
      <c r="I102" s="55">
        <v>106989</v>
      </c>
      <c r="J102" s="55">
        <v>110164</v>
      </c>
      <c r="K102" s="55">
        <v>288705</v>
      </c>
      <c r="L102" s="55">
        <v>142700</v>
      </c>
      <c r="M102" s="55">
        <v>146005</v>
      </c>
      <c r="N102" s="55">
        <v>64909</v>
      </c>
      <c r="U102" s="55">
        <v>110330</v>
      </c>
      <c r="V102" s="55">
        <v>113466</v>
      </c>
      <c r="W102" s="55">
        <v>297655</v>
      </c>
      <c r="X102" s="55">
        <v>147242</v>
      </c>
      <c r="Y102" s="55">
        <v>150413</v>
      </c>
      <c r="Z102" s="55">
        <v>66673</v>
      </c>
      <c r="AA102" s="55">
        <v>33237</v>
      </c>
      <c r="AB102" s="55">
        <v>33436</v>
      </c>
      <c r="AC102" s="55">
        <v>230982</v>
      </c>
      <c r="AD102" s="55">
        <v>114005</v>
      </c>
      <c r="AE102" s="55">
        <v>116977</v>
      </c>
      <c r="AF102" s="55">
        <v>307209</v>
      </c>
      <c r="AG102" s="55">
        <v>152186</v>
      </c>
      <c r="AH102" s="55">
        <v>155023</v>
      </c>
      <c r="AI102" s="55">
        <v>68323</v>
      </c>
      <c r="AJ102" s="55">
        <v>34044</v>
      </c>
      <c r="AK102" s="55">
        <v>34279</v>
      </c>
      <c r="AL102" s="55">
        <v>238886</v>
      </c>
      <c r="AM102" s="55">
        <v>118142</v>
      </c>
      <c r="AN102" s="55">
        <v>120744</v>
      </c>
      <c r="AO102" s="55">
        <v>317907</v>
      </c>
      <c r="AP102" s="55">
        <v>157868</v>
      </c>
      <c r="AQ102" s="55">
        <v>160039</v>
      </c>
      <c r="AR102" s="55">
        <v>69900</v>
      </c>
      <c r="AS102" s="55">
        <v>34844</v>
      </c>
      <c r="AT102" s="55">
        <v>35056</v>
      </c>
      <c r="AU102" s="55">
        <v>248007</v>
      </c>
      <c r="AV102" s="55">
        <v>123024</v>
      </c>
      <c r="AW102" s="55">
        <v>124983</v>
      </c>
      <c r="AX102" s="55">
        <v>331238</v>
      </c>
      <c r="AY102" s="55">
        <v>165089</v>
      </c>
      <c r="AZ102" s="55">
        <v>166149</v>
      </c>
      <c r="BA102" s="55">
        <v>71518</v>
      </c>
      <c r="BB102" s="55">
        <v>35749</v>
      </c>
      <c r="BC102" s="55">
        <v>35769</v>
      </c>
      <c r="BD102" s="55">
        <v>259720</v>
      </c>
      <c r="BE102" s="55">
        <v>129340</v>
      </c>
      <c r="BF102" s="55">
        <v>130380</v>
      </c>
      <c r="BG102" s="55">
        <v>343557</v>
      </c>
      <c r="BH102" s="55">
        <v>171285</v>
      </c>
      <c r="BI102" s="55">
        <v>172272</v>
      </c>
      <c r="BJ102" s="55">
        <v>72768</v>
      </c>
      <c r="BK102" s="55">
        <v>36379</v>
      </c>
      <c r="BL102" s="55">
        <v>36389</v>
      </c>
      <c r="BM102" s="55">
        <v>270789</v>
      </c>
      <c r="BN102" s="55">
        <v>134906</v>
      </c>
      <c r="BO102" s="55">
        <v>135883</v>
      </c>
      <c r="BP102" s="190">
        <v>355311</v>
      </c>
      <c r="BQ102" s="190">
        <v>177221</v>
      </c>
      <c r="BR102" s="190">
        <v>178090</v>
      </c>
      <c r="BS102" s="190">
        <v>74008</v>
      </c>
      <c r="BT102" s="190">
        <v>37008</v>
      </c>
      <c r="BU102" s="190">
        <v>37000</v>
      </c>
      <c r="BV102" s="190">
        <v>281303</v>
      </c>
      <c r="BW102" s="190">
        <v>140213</v>
      </c>
      <c r="BX102" s="190">
        <v>141090</v>
      </c>
      <c r="BY102" s="267">
        <v>366426</v>
      </c>
      <c r="BZ102" s="64">
        <v>182839</v>
      </c>
      <c r="CA102" s="64">
        <v>183587</v>
      </c>
      <c r="CB102" s="267">
        <v>75203</v>
      </c>
      <c r="CC102" s="64">
        <v>37614</v>
      </c>
      <c r="CD102" s="64">
        <v>37589</v>
      </c>
      <c r="CE102" s="267">
        <v>291223</v>
      </c>
      <c r="CF102" s="64">
        <v>145225</v>
      </c>
      <c r="CG102" s="64">
        <v>145998</v>
      </c>
      <c r="CH102" s="55">
        <v>376829</v>
      </c>
      <c r="CI102" s="55">
        <v>188096</v>
      </c>
      <c r="CJ102" s="55">
        <v>188733</v>
      </c>
      <c r="CK102" s="64">
        <v>76337</v>
      </c>
      <c r="CL102" s="55">
        <v>38190</v>
      </c>
      <c r="CM102" s="55">
        <v>38147</v>
      </c>
      <c r="CN102" s="64">
        <v>300492</v>
      </c>
      <c r="CO102" s="55">
        <v>149906</v>
      </c>
      <c r="CP102" s="55">
        <v>150586</v>
      </c>
      <c r="CQ102" s="285">
        <v>386448</v>
      </c>
      <c r="CR102" s="278">
        <v>192961</v>
      </c>
      <c r="CS102" s="278">
        <v>193487</v>
      </c>
      <c r="CT102" s="285">
        <v>77388</v>
      </c>
      <c r="CU102" s="278">
        <v>38725</v>
      </c>
      <c r="CV102" s="278">
        <v>38663</v>
      </c>
      <c r="CW102" s="285">
        <v>309060</v>
      </c>
      <c r="CX102" s="55">
        <v>154236</v>
      </c>
      <c r="CY102" s="55">
        <v>154824</v>
      </c>
      <c r="CZ102" s="338">
        <v>395492</v>
      </c>
      <c r="DA102" s="339">
        <v>197543</v>
      </c>
      <c r="DB102" s="339">
        <v>197949</v>
      </c>
      <c r="DC102" s="340">
        <v>78373</v>
      </c>
      <c r="DD102" s="339">
        <v>39228</v>
      </c>
      <c r="DE102" s="339">
        <v>39145</v>
      </c>
      <c r="DF102" s="340">
        <v>317119</v>
      </c>
      <c r="DG102" s="339">
        <v>158315</v>
      </c>
      <c r="DH102" s="341">
        <v>158804</v>
      </c>
      <c r="DI102" s="319">
        <v>404192</v>
      </c>
      <c r="DJ102" s="324">
        <v>201963</v>
      </c>
      <c r="DK102" s="324">
        <v>202229</v>
      </c>
      <c r="DL102" s="319">
        <v>79310</v>
      </c>
      <c r="DM102" s="324">
        <v>39712</v>
      </c>
      <c r="DN102" s="324">
        <v>39598</v>
      </c>
      <c r="DO102" s="319">
        <v>324882</v>
      </c>
      <c r="DP102" s="324">
        <v>162251</v>
      </c>
      <c r="DQ102" s="324">
        <v>162631</v>
      </c>
      <c r="DR102" s="55">
        <v>412513</v>
      </c>
      <c r="DS102" s="55">
        <v>206202</v>
      </c>
      <c r="DT102" s="55">
        <v>206311</v>
      </c>
      <c r="DU102" s="55">
        <v>80176</v>
      </c>
      <c r="DV102" s="55">
        <v>40163</v>
      </c>
      <c r="DW102" s="55">
        <v>40013</v>
      </c>
      <c r="DX102" s="55">
        <v>332337</v>
      </c>
      <c r="DY102" s="55">
        <v>166039</v>
      </c>
      <c r="DZ102" s="55">
        <v>166298</v>
      </c>
    </row>
    <row r="103" spans="1:130" x14ac:dyDescent="0.25">
      <c r="A103" s="57">
        <v>41157</v>
      </c>
      <c r="B103" s="55">
        <v>230689</v>
      </c>
      <c r="C103" s="55">
        <v>114436</v>
      </c>
      <c r="D103" s="55">
        <v>116253</v>
      </c>
      <c r="E103" s="55">
        <v>54759</v>
      </c>
      <c r="F103" s="55">
        <v>27141</v>
      </c>
      <c r="G103" s="55">
        <v>27618</v>
      </c>
      <c r="H103" s="55">
        <v>175930</v>
      </c>
      <c r="I103" s="55">
        <v>87295</v>
      </c>
      <c r="J103" s="55">
        <v>88635</v>
      </c>
      <c r="K103" s="55">
        <v>241255</v>
      </c>
      <c r="L103" s="55">
        <v>119745</v>
      </c>
      <c r="M103" s="55">
        <v>121510</v>
      </c>
      <c r="N103" s="55">
        <v>56241</v>
      </c>
      <c r="U103" s="55">
        <v>91838</v>
      </c>
      <c r="V103" s="55">
        <v>93176</v>
      </c>
      <c r="W103" s="55">
        <v>251679</v>
      </c>
      <c r="X103" s="55">
        <v>124873</v>
      </c>
      <c r="Y103" s="55">
        <v>126806</v>
      </c>
      <c r="Z103" s="55">
        <v>57850</v>
      </c>
      <c r="AA103" s="55">
        <v>28763</v>
      </c>
      <c r="AB103" s="55">
        <v>29087</v>
      </c>
      <c r="AC103" s="55">
        <v>193829</v>
      </c>
      <c r="AD103" s="55">
        <v>96110</v>
      </c>
      <c r="AE103" s="55">
        <v>97719</v>
      </c>
      <c r="AF103" s="55">
        <v>261841</v>
      </c>
      <c r="AG103" s="55">
        <v>129753</v>
      </c>
      <c r="AH103" s="55">
        <v>132088</v>
      </c>
      <c r="AI103" s="55">
        <v>59568</v>
      </c>
      <c r="AJ103" s="55">
        <v>29688</v>
      </c>
      <c r="AK103" s="55">
        <v>29880</v>
      </c>
      <c r="AL103" s="55">
        <v>202273</v>
      </c>
      <c r="AM103" s="55">
        <v>100065</v>
      </c>
      <c r="AN103" s="55">
        <v>102208</v>
      </c>
      <c r="AO103" s="55">
        <v>271242</v>
      </c>
      <c r="AP103" s="55">
        <v>134090</v>
      </c>
      <c r="AQ103" s="55">
        <v>137152</v>
      </c>
      <c r="AR103" s="55">
        <v>61324</v>
      </c>
      <c r="AS103" s="55">
        <v>30602</v>
      </c>
      <c r="AT103" s="55">
        <v>30722</v>
      </c>
      <c r="AU103" s="55">
        <v>209918</v>
      </c>
      <c r="AV103" s="55">
        <v>103488</v>
      </c>
      <c r="AW103" s="55">
        <v>106430</v>
      </c>
      <c r="AX103" s="55">
        <v>278445</v>
      </c>
      <c r="AY103" s="55">
        <v>137129</v>
      </c>
      <c r="AZ103" s="55">
        <v>141316</v>
      </c>
      <c r="BA103" s="55">
        <v>62978</v>
      </c>
      <c r="BB103" s="55">
        <v>31372</v>
      </c>
      <c r="BC103" s="55">
        <v>31606</v>
      </c>
      <c r="BD103" s="55">
        <v>215467</v>
      </c>
      <c r="BE103" s="55">
        <v>105757</v>
      </c>
      <c r="BF103" s="55">
        <v>109710</v>
      </c>
      <c r="BG103" s="55">
        <v>286767</v>
      </c>
      <c r="BH103" s="55">
        <v>141298</v>
      </c>
      <c r="BI103" s="55">
        <v>145469</v>
      </c>
      <c r="BJ103" s="55">
        <v>64905</v>
      </c>
      <c r="BK103" s="55">
        <v>32358</v>
      </c>
      <c r="BL103" s="55">
        <v>32547</v>
      </c>
      <c r="BM103" s="55">
        <v>221862</v>
      </c>
      <c r="BN103" s="55">
        <v>108940</v>
      </c>
      <c r="BO103" s="55">
        <v>112922</v>
      </c>
      <c r="BP103" s="190">
        <v>295470</v>
      </c>
      <c r="BQ103" s="190">
        <v>145710</v>
      </c>
      <c r="BR103" s="190">
        <v>149760</v>
      </c>
      <c r="BS103" s="190">
        <v>66709</v>
      </c>
      <c r="BT103" s="190">
        <v>33265</v>
      </c>
      <c r="BU103" s="190">
        <v>33444</v>
      </c>
      <c r="BV103" s="190">
        <v>228761</v>
      </c>
      <c r="BW103" s="190">
        <v>112445</v>
      </c>
      <c r="BX103" s="190">
        <v>116316</v>
      </c>
      <c r="BY103" s="267">
        <v>304759</v>
      </c>
      <c r="BZ103" s="64">
        <v>150522</v>
      </c>
      <c r="CA103" s="64">
        <v>154237</v>
      </c>
      <c r="CB103" s="267">
        <v>68399</v>
      </c>
      <c r="CC103" s="64">
        <v>34114</v>
      </c>
      <c r="CD103" s="64">
        <v>34285</v>
      </c>
      <c r="CE103" s="267">
        <v>236360</v>
      </c>
      <c r="CF103" s="64">
        <v>116408</v>
      </c>
      <c r="CG103" s="64">
        <v>119952</v>
      </c>
      <c r="CH103" s="55">
        <v>315206</v>
      </c>
      <c r="CI103" s="55">
        <v>156090</v>
      </c>
      <c r="CJ103" s="55">
        <v>159116</v>
      </c>
      <c r="CK103" s="64">
        <v>70024</v>
      </c>
      <c r="CL103" s="55">
        <v>34960</v>
      </c>
      <c r="CM103" s="55">
        <v>35064</v>
      </c>
      <c r="CN103" s="64">
        <v>245182</v>
      </c>
      <c r="CO103" s="55">
        <v>121130</v>
      </c>
      <c r="CP103" s="55">
        <v>124052</v>
      </c>
      <c r="CQ103" s="285">
        <v>328274</v>
      </c>
      <c r="CR103" s="278">
        <v>163192</v>
      </c>
      <c r="CS103" s="278">
        <v>165082</v>
      </c>
      <c r="CT103" s="285">
        <v>71692</v>
      </c>
      <c r="CU103" s="278">
        <v>35912</v>
      </c>
      <c r="CV103" s="278">
        <v>35780</v>
      </c>
      <c r="CW103" s="285">
        <v>256582</v>
      </c>
      <c r="CX103" s="55">
        <v>127280</v>
      </c>
      <c r="CY103" s="55">
        <v>129302</v>
      </c>
      <c r="CZ103" s="338">
        <v>340370</v>
      </c>
      <c r="DA103" s="339">
        <v>169300</v>
      </c>
      <c r="DB103" s="339">
        <v>171070</v>
      </c>
      <c r="DC103" s="340">
        <v>72994</v>
      </c>
      <c r="DD103" s="339">
        <v>36590</v>
      </c>
      <c r="DE103" s="339">
        <v>36404</v>
      </c>
      <c r="DF103" s="340">
        <v>267376</v>
      </c>
      <c r="DG103" s="339">
        <v>132710</v>
      </c>
      <c r="DH103" s="341">
        <v>134666</v>
      </c>
      <c r="DI103" s="319">
        <v>351934</v>
      </c>
      <c r="DJ103" s="324">
        <v>175170</v>
      </c>
      <c r="DK103" s="324">
        <v>176764</v>
      </c>
      <c r="DL103" s="319">
        <v>74278</v>
      </c>
      <c r="DM103" s="324">
        <v>37264</v>
      </c>
      <c r="DN103" s="324">
        <v>37014</v>
      </c>
      <c r="DO103" s="319">
        <v>277656</v>
      </c>
      <c r="DP103" s="324">
        <v>137906</v>
      </c>
      <c r="DQ103" s="324">
        <v>139750</v>
      </c>
      <c r="DR103" s="55">
        <v>362887</v>
      </c>
      <c r="DS103" s="55">
        <v>180737</v>
      </c>
      <c r="DT103" s="55">
        <v>182150</v>
      </c>
      <c r="DU103" s="55">
        <v>75530</v>
      </c>
      <c r="DV103" s="55">
        <v>37921</v>
      </c>
      <c r="DW103" s="55">
        <v>37609</v>
      </c>
      <c r="DX103" s="55">
        <v>287357</v>
      </c>
      <c r="DY103" s="55">
        <v>142816</v>
      </c>
      <c r="DZ103" s="55">
        <v>144541</v>
      </c>
    </row>
    <row r="104" spans="1:130" x14ac:dyDescent="0.25">
      <c r="A104" s="57">
        <v>41913</v>
      </c>
      <c r="B104" s="55">
        <v>188893</v>
      </c>
      <c r="C104" s="55">
        <v>92415</v>
      </c>
      <c r="D104" s="55">
        <v>96478</v>
      </c>
      <c r="E104" s="55">
        <v>49716</v>
      </c>
      <c r="F104" s="55">
        <v>24692</v>
      </c>
      <c r="G104" s="55">
        <v>25024</v>
      </c>
      <c r="H104" s="55">
        <v>139177</v>
      </c>
      <c r="I104" s="55">
        <v>67723</v>
      </c>
      <c r="J104" s="55">
        <v>71454</v>
      </c>
      <c r="K104" s="55">
        <v>198246</v>
      </c>
      <c r="L104" s="55">
        <v>97440</v>
      </c>
      <c r="M104" s="55">
        <v>100806</v>
      </c>
      <c r="N104" s="55">
        <v>51131</v>
      </c>
      <c r="U104" s="55">
        <v>72108</v>
      </c>
      <c r="V104" s="55">
        <v>75007</v>
      </c>
      <c r="W104" s="55">
        <v>207875</v>
      </c>
      <c r="X104" s="55">
        <v>102608</v>
      </c>
      <c r="Y104" s="55">
        <v>105267</v>
      </c>
      <c r="Z104" s="55">
        <v>52438</v>
      </c>
      <c r="AA104" s="55">
        <v>25932</v>
      </c>
      <c r="AB104" s="55">
        <v>26506</v>
      </c>
      <c r="AC104" s="55">
        <v>155437</v>
      </c>
      <c r="AD104" s="55">
        <v>76676</v>
      </c>
      <c r="AE104" s="55">
        <v>78761</v>
      </c>
      <c r="AF104" s="55">
        <v>217727</v>
      </c>
      <c r="AG104" s="55">
        <v>107856</v>
      </c>
      <c r="AH104" s="55">
        <v>109871</v>
      </c>
      <c r="AI104" s="55">
        <v>53694</v>
      </c>
      <c r="AJ104" s="55">
        <v>26524</v>
      </c>
      <c r="AK104" s="55">
        <v>27170</v>
      </c>
      <c r="AL104" s="55">
        <v>164033</v>
      </c>
      <c r="AM104" s="55">
        <v>81332</v>
      </c>
      <c r="AN104" s="55">
        <v>82701</v>
      </c>
      <c r="AO104" s="55">
        <v>227762</v>
      </c>
      <c r="AP104" s="55">
        <v>113122</v>
      </c>
      <c r="AQ104" s="55">
        <v>114640</v>
      </c>
      <c r="AR104" s="55">
        <v>54989</v>
      </c>
      <c r="AS104" s="55">
        <v>27163</v>
      </c>
      <c r="AT104" s="55">
        <v>27826</v>
      </c>
      <c r="AU104" s="55">
        <v>172773</v>
      </c>
      <c r="AV104" s="55">
        <v>85959</v>
      </c>
      <c r="AW104" s="55">
        <v>86814</v>
      </c>
      <c r="AX104" s="55">
        <v>237917</v>
      </c>
      <c r="AY104" s="55">
        <v>118343</v>
      </c>
      <c r="AZ104" s="55">
        <v>119574</v>
      </c>
      <c r="BA104" s="55">
        <v>56371</v>
      </c>
      <c r="BB104" s="55">
        <v>27881</v>
      </c>
      <c r="BC104" s="55">
        <v>28490</v>
      </c>
      <c r="BD104" s="55">
        <v>181546</v>
      </c>
      <c r="BE104" s="55">
        <v>90462</v>
      </c>
      <c r="BF104" s="55">
        <v>91084</v>
      </c>
      <c r="BG104" s="55">
        <v>248097</v>
      </c>
      <c r="BH104" s="55">
        <v>123458</v>
      </c>
      <c r="BI104" s="55">
        <v>124639</v>
      </c>
      <c r="BJ104" s="55">
        <v>57881</v>
      </c>
      <c r="BK104" s="55">
        <v>28694</v>
      </c>
      <c r="BL104" s="55">
        <v>29187</v>
      </c>
      <c r="BM104" s="55">
        <v>190216</v>
      </c>
      <c r="BN104" s="55">
        <v>94764</v>
      </c>
      <c r="BO104" s="55">
        <v>95452</v>
      </c>
      <c r="BP104" s="190">
        <v>258140</v>
      </c>
      <c r="BQ104" s="190">
        <v>128401</v>
      </c>
      <c r="BR104" s="190">
        <v>129739</v>
      </c>
      <c r="BS104" s="190">
        <v>59514</v>
      </c>
      <c r="BT104" s="190">
        <v>29598</v>
      </c>
      <c r="BU104" s="190">
        <v>29916</v>
      </c>
      <c r="BV104" s="190">
        <v>198626</v>
      </c>
      <c r="BW104" s="190">
        <v>98803</v>
      </c>
      <c r="BX104" s="190">
        <v>99823</v>
      </c>
      <c r="BY104" s="267">
        <v>267940</v>
      </c>
      <c r="BZ104" s="64">
        <v>133103</v>
      </c>
      <c r="CA104" s="64">
        <v>134837</v>
      </c>
      <c r="CB104" s="267">
        <v>61266</v>
      </c>
      <c r="CC104" s="64">
        <v>30573</v>
      </c>
      <c r="CD104" s="64">
        <v>30693</v>
      </c>
      <c r="CE104" s="267">
        <v>206674</v>
      </c>
      <c r="CF104" s="64">
        <v>102530</v>
      </c>
      <c r="CG104" s="64">
        <v>104144</v>
      </c>
      <c r="CH104" s="55">
        <v>276974</v>
      </c>
      <c r="CI104" s="55">
        <v>137264</v>
      </c>
      <c r="CJ104" s="55">
        <v>139710</v>
      </c>
      <c r="CK104" s="64">
        <v>63042</v>
      </c>
      <c r="CL104" s="55">
        <v>31531</v>
      </c>
      <c r="CM104" s="55">
        <v>31511</v>
      </c>
      <c r="CN104" s="64">
        <v>213932</v>
      </c>
      <c r="CO104" s="55">
        <v>105733</v>
      </c>
      <c r="CP104" s="55">
        <v>108199</v>
      </c>
      <c r="CQ104" s="285">
        <v>283850</v>
      </c>
      <c r="CR104" s="278">
        <v>140148</v>
      </c>
      <c r="CS104" s="278">
        <v>143702</v>
      </c>
      <c r="CT104" s="285">
        <v>64723</v>
      </c>
      <c r="CU104" s="278">
        <v>32349</v>
      </c>
      <c r="CV104" s="278">
        <v>32374</v>
      </c>
      <c r="CW104" s="285">
        <v>219127</v>
      </c>
      <c r="CX104" s="55">
        <v>107799</v>
      </c>
      <c r="CY104" s="55">
        <v>111328</v>
      </c>
      <c r="CZ104" s="338">
        <v>291826</v>
      </c>
      <c r="DA104" s="339">
        <v>144149</v>
      </c>
      <c r="DB104" s="339">
        <v>147677</v>
      </c>
      <c r="DC104" s="340">
        <v>66672</v>
      </c>
      <c r="DD104" s="339">
        <v>33381</v>
      </c>
      <c r="DE104" s="339">
        <v>33291</v>
      </c>
      <c r="DF104" s="340">
        <v>225154</v>
      </c>
      <c r="DG104" s="339">
        <v>110768</v>
      </c>
      <c r="DH104" s="341">
        <v>114386</v>
      </c>
      <c r="DI104" s="319">
        <v>300179</v>
      </c>
      <c r="DJ104" s="324">
        <v>148383</v>
      </c>
      <c r="DK104" s="324">
        <v>151796</v>
      </c>
      <c r="DL104" s="319">
        <v>68501</v>
      </c>
      <c r="DM104" s="324">
        <v>34330</v>
      </c>
      <c r="DN104" s="324">
        <v>34171</v>
      </c>
      <c r="DO104" s="319">
        <v>231678</v>
      </c>
      <c r="DP104" s="324">
        <v>114053</v>
      </c>
      <c r="DQ104" s="324">
        <v>117625</v>
      </c>
      <c r="DR104" s="55">
        <v>309110</v>
      </c>
      <c r="DS104" s="55">
        <v>153020</v>
      </c>
      <c r="DT104" s="55">
        <v>156090</v>
      </c>
      <c r="DU104" s="55">
        <v>70214</v>
      </c>
      <c r="DV104" s="55">
        <v>35223</v>
      </c>
      <c r="DW104" s="55">
        <v>34991</v>
      </c>
      <c r="DX104" s="55">
        <v>238896</v>
      </c>
      <c r="DY104" s="55">
        <v>117797</v>
      </c>
      <c r="DZ104" s="55">
        <v>121099</v>
      </c>
    </row>
    <row r="105" spans="1:130" s="270" customFormat="1" x14ac:dyDescent="0.25">
      <c r="A105" s="269" t="s">
        <v>114</v>
      </c>
      <c r="B105" s="270">
        <v>155346</v>
      </c>
      <c r="C105" s="270">
        <v>75020</v>
      </c>
      <c r="D105" s="270">
        <v>80326</v>
      </c>
      <c r="E105" s="270">
        <v>43268</v>
      </c>
      <c r="F105" s="270">
        <v>21555</v>
      </c>
      <c r="G105" s="270">
        <v>21713</v>
      </c>
      <c r="H105" s="270">
        <v>112078</v>
      </c>
      <c r="I105" s="270">
        <v>53465</v>
      </c>
      <c r="J105" s="270">
        <v>58613</v>
      </c>
      <c r="K105" s="270">
        <v>162110</v>
      </c>
      <c r="L105" s="270">
        <v>78469</v>
      </c>
      <c r="M105" s="270">
        <v>83641</v>
      </c>
      <c r="N105" s="270">
        <v>45079</v>
      </c>
      <c r="U105" s="270">
        <v>56023</v>
      </c>
      <c r="V105" s="270">
        <v>61008</v>
      </c>
      <c r="W105" s="270">
        <v>169275</v>
      </c>
      <c r="X105" s="270">
        <v>82133</v>
      </c>
      <c r="Y105" s="270">
        <v>87142</v>
      </c>
      <c r="Z105" s="270">
        <v>46897</v>
      </c>
      <c r="AA105" s="270">
        <v>23339</v>
      </c>
      <c r="AB105" s="270">
        <v>23558</v>
      </c>
      <c r="AC105" s="270">
        <v>122378</v>
      </c>
      <c r="AD105" s="270">
        <v>58794</v>
      </c>
      <c r="AE105" s="270">
        <v>63584</v>
      </c>
      <c r="AF105" s="270">
        <v>176887</v>
      </c>
      <c r="AG105" s="270">
        <v>86059</v>
      </c>
      <c r="AH105" s="270">
        <v>90828</v>
      </c>
      <c r="AI105" s="270">
        <v>48682</v>
      </c>
      <c r="AJ105" s="270">
        <v>24211</v>
      </c>
      <c r="AK105" s="270">
        <v>24471</v>
      </c>
      <c r="AL105" s="270">
        <v>128205</v>
      </c>
      <c r="AM105" s="270">
        <v>61848</v>
      </c>
      <c r="AN105" s="270">
        <v>66357</v>
      </c>
      <c r="AO105" s="270">
        <v>184996</v>
      </c>
      <c r="AP105" s="270">
        <v>90318</v>
      </c>
      <c r="AQ105" s="270">
        <v>94678</v>
      </c>
      <c r="AR105" s="270">
        <v>50369</v>
      </c>
      <c r="AS105" s="270">
        <v>25030</v>
      </c>
      <c r="AT105" s="270">
        <v>25339</v>
      </c>
      <c r="AU105" s="270">
        <v>134627</v>
      </c>
      <c r="AV105" s="270">
        <v>65288</v>
      </c>
      <c r="AW105" s="270">
        <v>69339</v>
      </c>
      <c r="AX105" s="270">
        <v>193675</v>
      </c>
      <c r="AY105" s="270">
        <v>94967</v>
      </c>
      <c r="AZ105" s="270">
        <v>98708</v>
      </c>
      <c r="BA105" s="270">
        <v>51938</v>
      </c>
      <c r="BB105" s="270">
        <v>25783</v>
      </c>
      <c r="BC105" s="270">
        <v>26155</v>
      </c>
      <c r="BD105" s="270">
        <v>141737</v>
      </c>
      <c r="BE105" s="270">
        <v>69184</v>
      </c>
      <c r="BF105" s="270">
        <v>72553</v>
      </c>
      <c r="BG105" s="270">
        <v>202764</v>
      </c>
      <c r="BH105" s="270">
        <v>99893</v>
      </c>
      <c r="BI105" s="270">
        <v>102871</v>
      </c>
      <c r="BJ105" s="270">
        <v>53366</v>
      </c>
      <c r="BK105" s="270">
        <v>26470</v>
      </c>
      <c r="BL105" s="270">
        <v>26896</v>
      </c>
      <c r="BM105" s="270">
        <v>149398</v>
      </c>
      <c r="BN105" s="270">
        <v>73423</v>
      </c>
      <c r="BO105" s="270">
        <v>75975</v>
      </c>
      <c r="BP105" s="271">
        <v>212130</v>
      </c>
      <c r="BQ105" s="271">
        <v>104959</v>
      </c>
      <c r="BR105" s="271">
        <v>107171</v>
      </c>
      <c r="BS105" s="271">
        <v>54686</v>
      </c>
      <c r="BT105" s="271">
        <v>27115</v>
      </c>
      <c r="BU105" s="271">
        <v>27571</v>
      </c>
      <c r="BV105" s="271">
        <v>157444</v>
      </c>
      <c r="BW105" s="271">
        <v>77844</v>
      </c>
      <c r="BX105" s="271">
        <v>79600</v>
      </c>
      <c r="BY105" s="272">
        <v>221718</v>
      </c>
      <c r="BZ105" s="273">
        <v>110109</v>
      </c>
      <c r="CA105" s="273">
        <v>111609</v>
      </c>
      <c r="CB105" s="272">
        <v>55950</v>
      </c>
      <c r="CC105" s="273">
        <v>27751</v>
      </c>
      <c r="CD105" s="273">
        <v>28199</v>
      </c>
      <c r="CE105" s="272">
        <v>165768</v>
      </c>
      <c r="CF105" s="273">
        <v>82358</v>
      </c>
      <c r="CG105" s="273">
        <v>83410</v>
      </c>
      <c r="CH105" s="270">
        <v>231498</v>
      </c>
      <c r="CI105" s="270">
        <v>115279</v>
      </c>
      <c r="CJ105" s="270">
        <v>116219</v>
      </c>
      <c r="CK105" s="273">
        <v>57258</v>
      </c>
      <c r="CL105" s="270">
        <v>28436</v>
      </c>
      <c r="CM105" s="270">
        <v>28822</v>
      </c>
      <c r="CN105" s="273">
        <v>174240</v>
      </c>
      <c r="CO105" s="270">
        <v>86843</v>
      </c>
      <c r="CP105" s="270">
        <v>87397</v>
      </c>
      <c r="CQ105" s="286">
        <v>241393</v>
      </c>
      <c r="CR105" s="279">
        <v>120405</v>
      </c>
      <c r="CS105" s="279">
        <v>120988</v>
      </c>
      <c r="CT105" s="286">
        <v>58650</v>
      </c>
      <c r="CU105" s="279">
        <v>29196</v>
      </c>
      <c r="CV105" s="279">
        <v>29454</v>
      </c>
      <c r="CW105" s="286">
        <v>182743</v>
      </c>
      <c r="CX105" s="270">
        <v>91209</v>
      </c>
      <c r="CY105" s="270">
        <v>91534</v>
      </c>
      <c r="CZ105" s="342">
        <v>251316</v>
      </c>
      <c r="DA105" s="343">
        <v>125425</v>
      </c>
      <c r="DB105" s="343">
        <v>125891</v>
      </c>
      <c r="DC105" s="344">
        <v>60164</v>
      </c>
      <c r="DD105" s="343">
        <v>30048</v>
      </c>
      <c r="DE105" s="343">
        <v>30116</v>
      </c>
      <c r="DF105" s="344">
        <v>191152</v>
      </c>
      <c r="DG105" s="343">
        <v>95377</v>
      </c>
      <c r="DH105" s="345">
        <v>95775</v>
      </c>
      <c r="DI105" s="320">
        <v>261104</v>
      </c>
      <c r="DJ105" s="325">
        <v>130278</v>
      </c>
      <c r="DK105" s="325">
        <v>130826</v>
      </c>
      <c r="DL105" s="320">
        <v>61800</v>
      </c>
      <c r="DM105" s="325">
        <v>30992</v>
      </c>
      <c r="DN105" s="325">
        <v>30808</v>
      </c>
      <c r="DO105" s="320">
        <v>199304</v>
      </c>
      <c r="DP105" s="325">
        <v>99286</v>
      </c>
      <c r="DQ105" s="325">
        <v>100018</v>
      </c>
      <c r="DR105" s="270">
        <v>270649</v>
      </c>
      <c r="DS105" s="270">
        <v>134883</v>
      </c>
      <c r="DT105" s="270">
        <v>135766</v>
      </c>
      <c r="DU105" s="270">
        <v>63548</v>
      </c>
      <c r="DV105" s="270">
        <v>32000</v>
      </c>
      <c r="DW105" s="270">
        <v>31548</v>
      </c>
      <c r="DX105" s="270">
        <v>207101</v>
      </c>
      <c r="DY105" s="270">
        <v>102883</v>
      </c>
      <c r="DZ105" s="270">
        <v>104218</v>
      </c>
    </row>
    <row r="106" spans="1:130" s="270" customFormat="1" x14ac:dyDescent="0.25">
      <c r="A106" s="269" t="s">
        <v>115</v>
      </c>
      <c r="B106" s="270">
        <v>126665</v>
      </c>
      <c r="C106" s="270">
        <v>59500</v>
      </c>
      <c r="D106" s="270">
        <v>67165</v>
      </c>
      <c r="E106" s="270">
        <v>36870</v>
      </c>
      <c r="F106" s="270">
        <v>18477</v>
      </c>
      <c r="G106" s="270">
        <v>18393</v>
      </c>
      <c r="H106" s="270">
        <v>89795</v>
      </c>
      <c r="I106" s="270">
        <v>41023</v>
      </c>
      <c r="J106" s="270">
        <v>48772</v>
      </c>
      <c r="K106" s="270">
        <v>132146</v>
      </c>
      <c r="L106" s="270">
        <v>61717</v>
      </c>
      <c r="M106" s="270">
        <v>70429</v>
      </c>
      <c r="N106" s="270">
        <v>38465</v>
      </c>
      <c r="U106" s="270">
        <v>42497</v>
      </c>
      <c r="V106" s="270">
        <v>51184</v>
      </c>
      <c r="W106" s="270">
        <v>137886</v>
      </c>
      <c r="X106" s="270">
        <v>64303</v>
      </c>
      <c r="Y106" s="270">
        <v>73583</v>
      </c>
      <c r="Z106" s="270">
        <v>40084</v>
      </c>
      <c r="AA106" s="270">
        <v>19990</v>
      </c>
      <c r="AB106" s="270">
        <v>20094</v>
      </c>
      <c r="AC106" s="270">
        <v>97802</v>
      </c>
      <c r="AD106" s="270">
        <v>44313</v>
      </c>
      <c r="AE106" s="270">
        <v>53489</v>
      </c>
      <c r="AF106" s="270">
        <v>143864</v>
      </c>
      <c r="AG106" s="270">
        <v>67209</v>
      </c>
      <c r="AH106" s="270">
        <v>76655</v>
      </c>
      <c r="AI106" s="270">
        <v>41741</v>
      </c>
      <c r="AJ106" s="270">
        <v>20796</v>
      </c>
      <c r="AK106" s="270">
        <v>20945</v>
      </c>
      <c r="AL106" s="270">
        <v>102123</v>
      </c>
      <c r="AM106" s="270">
        <v>46413</v>
      </c>
      <c r="AN106" s="270">
        <v>55710</v>
      </c>
      <c r="AO106" s="270">
        <v>150029</v>
      </c>
      <c r="AP106" s="270">
        <v>70355</v>
      </c>
      <c r="AQ106" s="270">
        <v>79674</v>
      </c>
      <c r="AR106" s="270">
        <v>43446</v>
      </c>
      <c r="AS106" s="270">
        <v>21643</v>
      </c>
      <c r="AT106" s="270">
        <v>21803</v>
      </c>
      <c r="AU106" s="270">
        <v>106583</v>
      </c>
      <c r="AV106" s="270">
        <v>48712</v>
      </c>
      <c r="AW106" s="270">
        <v>57871</v>
      </c>
      <c r="AX106" s="270">
        <v>156353</v>
      </c>
      <c r="AY106" s="270">
        <v>73691</v>
      </c>
      <c r="AZ106" s="270">
        <v>82662</v>
      </c>
      <c r="BA106" s="270">
        <v>45199</v>
      </c>
      <c r="BB106" s="270">
        <v>22534</v>
      </c>
      <c r="BC106" s="270">
        <v>22665</v>
      </c>
      <c r="BD106" s="270">
        <v>111154</v>
      </c>
      <c r="BE106" s="270">
        <v>51157</v>
      </c>
      <c r="BF106" s="270">
        <v>59997</v>
      </c>
      <c r="BG106" s="270">
        <v>162936</v>
      </c>
      <c r="BH106" s="270">
        <v>77202</v>
      </c>
      <c r="BI106" s="270">
        <v>85734</v>
      </c>
      <c r="BJ106" s="270">
        <v>46985</v>
      </c>
      <c r="BK106" s="270">
        <v>23449</v>
      </c>
      <c r="BL106" s="270">
        <v>23536</v>
      </c>
      <c r="BM106" s="270">
        <v>115951</v>
      </c>
      <c r="BN106" s="270">
        <v>53753</v>
      </c>
      <c r="BO106" s="270">
        <v>62198</v>
      </c>
      <c r="BP106" s="271">
        <v>169919</v>
      </c>
      <c r="BQ106" s="271">
        <v>80931</v>
      </c>
      <c r="BR106" s="271">
        <v>88988</v>
      </c>
      <c r="BS106" s="271">
        <v>48784</v>
      </c>
      <c r="BT106" s="271">
        <v>24371</v>
      </c>
      <c r="BU106" s="271">
        <v>24413</v>
      </c>
      <c r="BV106" s="271">
        <v>121135</v>
      </c>
      <c r="BW106" s="271">
        <v>56560</v>
      </c>
      <c r="BX106" s="271">
        <v>64575</v>
      </c>
      <c r="BY106" s="272">
        <v>177347</v>
      </c>
      <c r="BZ106" s="273">
        <v>84919</v>
      </c>
      <c r="CA106" s="273">
        <v>92428</v>
      </c>
      <c r="CB106" s="272">
        <v>50553</v>
      </c>
      <c r="CC106" s="273">
        <v>25272</v>
      </c>
      <c r="CD106" s="273">
        <v>25281</v>
      </c>
      <c r="CE106" s="272">
        <v>126794</v>
      </c>
      <c r="CF106" s="273">
        <v>59647</v>
      </c>
      <c r="CG106" s="273">
        <v>67147</v>
      </c>
      <c r="CH106" s="270">
        <v>185262</v>
      </c>
      <c r="CI106" s="270">
        <v>89236</v>
      </c>
      <c r="CJ106" s="270">
        <v>96026</v>
      </c>
      <c r="CK106" s="273">
        <v>52225</v>
      </c>
      <c r="CL106" s="270">
        <v>26120</v>
      </c>
      <c r="CM106" s="270">
        <v>26105</v>
      </c>
      <c r="CN106" s="273">
        <v>133037</v>
      </c>
      <c r="CO106" s="270">
        <v>63116</v>
      </c>
      <c r="CP106" s="270">
        <v>69921</v>
      </c>
      <c r="CQ106" s="286">
        <v>193735</v>
      </c>
      <c r="CR106" s="279">
        <v>93936</v>
      </c>
      <c r="CS106" s="279">
        <v>99799</v>
      </c>
      <c r="CT106" s="286">
        <v>53778</v>
      </c>
      <c r="CU106" s="279">
        <v>26903</v>
      </c>
      <c r="CV106" s="279">
        <v>26875</v>
      </c>
      <c r="CW106" s="286">
        <v>139957</v>
      </c>
      <c r="CX106" s="270">
        <v>67033</v>
      </c>
      <c r="CY106" s="270">
        <v>72924</v>
      </c>
      <c r="CZ106" s="342">
        <v>202627</v>
      </c>
      <c r="DA106" s="343">
        <v>98915</v>
      </c>
      <c r="DB106" s="343">
        <v>103712</v>
      </c>
      <c r="DC106" s="344">
        <v>55199</v>
      </c>
      <c r="DD106" s="343">
        <v>27623</v>
      </c>
      <c r="DE106" s="343">
        <v>27576</v>
      </c>
      <c r="DF106" s="344">
        <v>147428</v>
      </c>
      <c r="DG106" s="343">
        <v>71292</v>
      </c>
      <c r="DH106" s="345">
        <v>76136</v>
      </c>
      <c r="DI106" s="320">
        <v>211797</v>
      </c>
      <c r="DJ106" s="325">
        <v>104025</v>
      </c>
      <c r="DK106" s="325">
        <v>107772</v>
      </c>
      <c r="DL106" s="320">
        <v>56508</v>
      </c>
      <c r="DM106" s="325">
        <v>28297</v>
      </c>
      <c r="DN106" s="325">
        <v>28211</v>
      </c>
      <c r="DO106" s="320">
        <v>155289</v>
      </c>
      <c r="DP106" s="325">
        <v>75728</v>
      </c>
      <c r="DQ106" s="325">
        <v>79561</v>
      </c>
      <c r="DR106" s="270">
        <v>221204</v>
      </c>
      <c r="DS106" s="270">
        <v>109222</v>
      </c>
      <c r="DT106" s="270">
        <v>111982</v>
      </c>
      <c r="DU106" s="270">
        <v>57768</v>
      </c>
      <c r="DV106" s="270">
        <v>28966</v>
      </c>
      <c r="DW106" s="270">
        <v>28802</v>
      </c>
      <c r="DX106" s="270">
        <v>163436</v>
      </c>
      <c r="DY106" s="270">
        <v>80256</v>
      </c>
      <c r="DZ106" s="270">
        <v>83180</v>
      </c>
    </row>
    <row r="107" spans="1:130" s="270" customFormat="1" x14ac:dyDescent="0.25">
      <c r="A107" s="269" t="s">
        <v>116</v>
      </c>
      <c r="B107" s="270">
        <v>103428</v>
      </c>
      <c r="C107" s="270">
        <v>47843</v>
      </c>
      <c r="D107" s="270">
        <v>55585</v>
      </c>
      <c r="E107" s="270">
        <v>30351</v>
      </c>
      <c r="F107" s="270">
        <v>15303</v>
      </c>
      <c r="G107" s="270">
        <v>15048</v>
      </c>
      <c r="H107" s="270">
        <v>73077</v>
      </c>
      <c r="I107" s="270">
        <v>32540</v>
      </c>
      <c r="J107" s="270">
        <v>40537</v>
      </c>
      <c r="K107" s="270">
        <v>107715</v>
      </c>
      <c r="L107" s="270">
        <v>49768</v>
      </c>
      <c r="M107" s="270">
        <v>57947</v>
      </c>
      <c r="N107" s="270">
        <v>31342</v>
      </c>
      <c r="U107" s="270">
        <v>33936</v>
      </c>
      <c r="V107" s="270">
        <v>42437</v>
      </c>
      <c r="W107" s="270">
        <v>112037</v>
      </c>
      <c r="X107" s="270">
        <v>51603</v>
      </c>
      <c r="Y107" s="270">
        <v>60434</v>
      </c>
      <c r="Z107" s="270">
        <v>32436</v>
      </c>
      <c r="AA107" s="270">
        <v>16392</v>
      </c>
      <c r="AB107" s="270">
        <v>16044</v>
      </c>
      <c r="AC107" s="270">
        <v>79601</v>
      </c>
      <c r="AD107" s="270">
        <v>35211</v>
      </c>
      <c r="AE107" s="270">
        <v>44390</v>
      </c>
      <c r="AF107" s="270">
        <v>116453</v>
      </c>
      <c r="AG107" s="270">
        <v>53405</v>
      </c>
      <c r="AH107" s="270">
        <v>63048</v>
      </c>
      <c r="AI107" s="270">
        <v>33638</v>
      </c>
      <c r="AJ107" s="270">
        <v>16987</v>
      </c>
      <c r="AK107" s="270">
        <v>16651</v>
      </c>
      <c r="AL107" s="270">
        <v>82815</v>
      </c>
      <c r="AM107" s="270">
        <v>36418</v>
      </c>
      <c r="AN107" s="270">
        <v>46397</v>
      </c>
      <c r="AO107" s="270">
        <v>121080</v>
      </c>
      <c r="AP107" s="270">
        <v>55264</v>
      </c>
      <c r="AQ107" s="270">
        <v>65816</v>
      </c>
      <c r="AR107" s="270">
        <v>34983</v>
      </c>
      <c r="AS107" s="270">
        <v>17634</v>
      </c>
      <c r="AT107" s="270">
        <v>17349</v>
      </c>
      <c r="AU107" s="270">
        <v>86097</v>
      </c>
      <c r="AV107" s="270">
        <v>37630</v>
      </c>
      <c r="AW107" s="270">
        <v>48467</v>
      </c>
      <c r="AX107" s="270">
        <v>125968</v>
      </c>
      <c r="AY107" s="270">
        <v>57228</v>
      </c>
      <c r="AZ107" s="270">
        <v>68740</v>
      </c>
      <c r="BA107" s="270">
        <v>36481</v>
      </c>
      <c r="BB107" s="270">
        <v>18342</v>
      </c>
      <c r="BC107" s="270">
        <v>18139</v>
      </c>
      <c r="BD107" s="270">
        <v>89487</v>
      </c>
      <c r="BE107" s="270">
        <v>38886</v>
      </c>
      <c r="BF107" s="270">
        <v>50601</v>
      </c>
      <c r="BG107" s="270">
        <v>131157</v>
      </c>
      <c r="BH107" s="270">
        <v>59468</v>
      </c>
      <c r="BI107" s="270">
        <v>71689</v>
      </c>
      <c r="BJ107" s="270">
        <v>38079</v>
      </c>
      <c r="BK107" s="270">
        <v>19101</v>
      </c>
      <c r="BL107" s="270">
        <v>18978</v>
      </c>
      <c r="BM107" s="270">
        <v>93078</v>
      </c>
      <c r="BN107" s="270">
        <v>40367</v>
      </c>
      <c r="BO107" s="270">
        <v>52711</v>
      </c>
      <c r="BP107" s="271">
        <v>136596</v>
      </c>
      <c r="BQ107" s="271">
        <v>62061</v>
      </c>
      <c r="BR107" s="271">
        <v>74535</v>
      </c>
      <c r="BS107" s="271">
        <v>39698</v>
      </c>
      <c r="BT107" s="271">
        <v>19882</v>
      </c>
      <c r="BU107" s="271">
        <v>19816</v>
      </c>
      <c r="BV107" s="271">
        <v>96898</v>
      </c>
      <c r="BW107" s="271">
        <v>42179</v>
      </c>
      <c r="BX107" s="271">
        <v>54719</v>
      </c>
      <c r="BY107" s="272">
        <v>142258</v>
      </c>
      <c r="BZ107" s="273">
        <v>64966</v>
      </c>
      <c r="CA107" s="273">
        <v>77292</v>
      </c>
      <c r="CB107" s="272">
        <v>41354</v>
      </c>
      <c r="CC107" s="273">
        <v>20700</v>
      </c>
      <c r="CD107" s="273">
        <v>20654</v>
      </c>
      <c r="CE107" s="272">
        <v>100904</v>
      </c>
      <c r="CF107" s="273">
        <v>44266</v>
      </c>
      <c r="CG107" s="273">
        <v>56638</v>
      </c>
      <c r="CH107" s="270">
        <v>148106</v>
      </c>
      <c r="CI107" s="270">
        <v>68103</v>
      </c>
      <c r="CJ107" s="270">
        <v>80003</v>
      </c>
      <c r="CK107" s="273">
        <v>43059</v>
      </c>
      <c r="CL107" s="270">
        <v>21558</v>
      </c>
      <c r="CM107" s="270">
        <v>21501</v>
      </c>
      <c r="CN107" s="273">
        <v>105047</v>
      </c>
      <c r="CO107" s="270">
        <v>46545</v>
      </c>
      <c r="CP107" s="270">
        <v>58502</v>
      </c>
      <c r="CQ107" s="286">
        <v>154110</v>
      </c>
      <c r="CR107" s="279">
        <v>71429</v>
      </c>
      <c r="CS107" s="279">
        <v>82681</v>
      </c>
      <c r="CT107" s="286">
        <v>44813</v>
      </c>
      <c r="CU107" s="279">
        <v>22459</v>
      </c>
      <c r="CV107" s="279">
        <v>22354</v>
      </c>
      <c r="CW107" s="286">
        <v>109297</v>
      </c>
      <c r="CX107" s="270">
        <v>48970</v>
      </c>
      <c r="CY107" s="270">
        <v>60327</v>
      </c>
      <c r="CZ107" s="342">
        <v>160394</v>
      </c>
      <c r="DA107" s="343">
        <v>74928</v>
      </c>
      <c r="DB107" s="343">
        <v>85466</v>
      </c>
      <c r="DC107" s="344">
        <v>46604</v>
      </c>
      <c r="DD107" s="343">
        <v>23385</v>
      </c>
      <c r="DE107" s="343">
        <v>23219</v>
      </c>
      <c r="DF107" s="344">
        <v>113790</v>
      </c>
      <c r="DG107" s="343">
        <v>51543</v>
      </c>
      <c r="DH107" s="345">
        <v>62247</v>
      </c>
      <c r="DI107" s="320">
        <v>167114</v>
      </c>
      <c r="DJ107" s="325">
        <v>78658</v>
      </c>
      <c r="DK107" s="325">
        <v>88456</v>
      </c>
      <c r="DL107" s="320">
        <v>48420</v>
      </c>
      <c r="DM107" s="325">
        <v>24327</v>
      </c>
      <c r="DN107" s="325">
        <v>24093</v>
      </c>
      <c r="DO107" s="320">
        <v>118694</v>
      </c>
      <c r="DP107" s="325">
        <v>54331</v>
      </c>
      <c r="DQ107" s="325">
        <v>64363</v>
      </c>
      <c r="DR107" s="270">
        <v>174293</v>
      </c>
      <c r="DS107" s="270">
        <v>82646</v>
      </c>
      <c r="DT107" s="270">
        <v>91647</v>
      </c>
      <c r="DU107" s="270">
        <v>50207</v>
      </c>
      <c r="DV107" s="270">
        <v>25248</v>
      </c>
      <c r="DW107" s="270">
        <v>24959</v>
      </c>
      <c r="DX107" s="270">
        <v>124086</v>
      </c>
      <c r="DY107" s="270">
        <v>57398</v>
      </c>
      <c r="DZ107" s="270">
        <v>66688</v>
      </c>
    </row>
    <row r="108" spans="1:130" s="270" customFormat="1" x14ac:dyDescent="0.25">
      <c r="A108" s="269" t="s">
        <v>117</v>
      </c>
      <c r="B108" s="270">
        <v>82036</v>
      </c>
      <c r="C108" s="270">
        <v>37491</v>
      </c>
      <c r="D108" s="270">
        <v>44545</v>
      </c>
      <c r="E108" s="270">
        <v>23090</v>
      </c>
      <c r="F108" s="270">
        <v>11757</v>
      </c>
      <c r="G108" s="270">
        <v>11333</v>
      </c>
      <c r="H108" s="270">
        <v>58946</v>
      </c>
      <c r="I108" s="270">
        <v>25734</v>
      </c>
      <c r="J108" s="270">
        <v>33212</v>
      </c>
      <c r="K108" s="270">
        <v>84979</v>
      </c>
      <c r="L108" s="270">
        <v>39098</v>
      </c>
      <c r="M108" s="270">
        <v>45881</v>
      </c>
      <c r="N108" s="270">
        <v>23701</v>
      </c>
      <c r="U108" s="270">
        <v>26989</v>
      </c>
      <c r="V108" s="270">
        <v>34289</v>
      </c>
      <c r="W108" s="270">
        <v>88322</v>
      </c>
      <c r="X108" s="270">
        <v>40834</v>
      </c>
      <c r="Y108" s="270">
        <v>47488</v>
      </c>
      <c r="Z108" s="270">
        <v>24501</v>
      </c>
      <c r="AA108" s="270">
        <v>12548</v>
      </c>
      <c r="AB108" s="270">
        <v>11953</v>
      </c>
      <c r="AC108" s="270">
        <v>63821</v>
      </c>
      <c r="AD108" s="270">
        <v>28286</v>
      </c>
      <c r="AE108" s="270">
        <v>35535</v>
      </c>
      <c r="AF108" s="270">
        <v>91984</v>
      </c>
      <c r="AG108" s="270">
        <v>42666</v>
      </c>
      <c r="AH108" s="270">
        <v>49318</v>
      </c>
      <c r="AI108" s="270">
        <v>25441</v>
      </c>
      <c r="AJ108" s="270">
        <v>13052</v>
      </c>
      <c r="AK108" s="270">
        <v>12389</v>
      </c>
      <c r="AL108" s="270">
        <v>66543</v>
      </c>
      <c r="AM108" s="270">
        <v>29614</v>
      </c>
      <c r="AN108" s="270">
        <v>36929</v>
      </c>
      <c r="AO108" s="270">
        <v>95821</v>
      </c>
      <c r="AP108" s="270">
        <v>44526</v>
      </c>
      <c r="AQ108" s="270">
        <v>51295</v>
      </c>
      <c r="AR108" s="270">
        <v>26438</v>
      </c>
      <c r="AS108" s="270">
        <v>13581</v>
      </c>
      <c r="AT108" s="270">
        <v>12857</v>
      </c>
      <c r="AU108" s="270">
        <v>69383</v>
      </c>
      <c r="AV108" s="270">
        <v>30945</v>
      </c>
      <c r="AW108" s="270">
        <v>38438</v>
      </c>
      <c r="AX108" s="270">
        <v>99771</v>
      </c>
      <c r="AY108" s="270">
        <v>46391</v>
      </c>
      <c r="AZ108" s="270">
        <v>53380</v>
      </c>
      <c r="BA108" s="270">
        <v>27448</v>
      </c>
      <c r="BB108" s="270">
        <v>14111</v>
      </c>
      <c r="BC108" s="270">
        <v>13337</v>
      </c>
      <c r="BD108" s="270">
        <v>72323</v>
      </c>
      <c r="BE108" s="270">
        <v>32280</v>
      </c>
      <c r="BF108" s="270">
        <v>40043</v>
      </c>
      <c r="BG108" s="270">
        <v>103742</v>
      </c>
      <c r="BH108" s="270">
        <v>48185</v>
      </c>
      <c r="BI108" s="270">
        <v>55557</v>
      </c>
      <c r="BJ108" s="270">
        <v>28492</v>
      </c>
      <c r="BK108" s="270">
        <v>14647</v>
      </c>
      <c r="BL108" s="270">
        <v>13845</v>
      </c>
      <c r="BM108" s="270">
        <v>75250</v>
      </c>
      <c r="BN108" s="270">
        <v>33538</v>
      </c>
      <c r="BO108" s="270">
        <v>41712</v>
      </c>
      <c r="BP108" s="271">
        <v>107738</v>
      </c>
      <c r="BQ108" s="271">
        <v>49896</v>
      </c>
      <c r="BR108" s="271">
        <v>57842</v>
      </c>
      <c r="BS108" s="271">
        <v>29639</v>
      </c>
      <c r="BT108" s="271">
        <v>15217</v>
      </c>
      <c r="BU108" s="271">
        <v>14422</v>
      </c>
      <c r="BV108" s="271">
        <v>78099</v>
      </c>
      <c r="BW108" s="271">
        <v>34679</v>
      </c>
      <c r="BX108" s="271">
        <v>43420</v>
      </c>
      <c r="BY108" s="272">
        <v>111828</v>
      </c>
      <c r="BZ108" s="273">
        <v>51577</v>
      </c>
      <c r="CA108" s="273">
        <v>60251</v>
      </c>
      <c r="CB108" s="272">
        <v>30891</v>
      </c>
      <c r="CC108" s="273">
        <v>15818</v>
      </c>
      <c r="CD108" s="273">
        <v>15073</v>
      </c>
      <c r="CE108" s="272">
        <v>80937</v>
      </c>
      <c r="CF108" s="273">
        <v>35759</v>
      </c>
      <c r="CG108" s="273">
        <v>45178</v>
      </c>
      <c r="CH108" s="270">
        <v>116107</v>
      </c>
      <c r="CI108" s="270">
        <v>53315</v>
      </c>
      <c r="CJ108" s="270">
        <v>62792</v>
      </c>
      <c r="CK108" s="273">
        <v>32277</v>
      </c>
      <c r="CL108" s="270">
        <v>16469</v>
      </c>
      <c r="CM108" s="270">
        <v>15808</v>
      </c>
      <c r="CN108" s="273">
        <v>83830</v>
      </c>
      <c r="CO108" s="270">
        <v>36846</v>
      </c>
      <c r="CP108" s="270">
        <v>46984</v>
      </c>
      <c r="CQ108" s="286">
        <v>120635</v>
      </c>
      <c r="CR108" s="279">
        <v>55154</v>
      </c>
      <c r="CS108" s="279">
        <v>65481</v>
      </c>
      <c r="CT108" s="286">
        <v>33810</v>
      </c>
      <c r="CU108" s="279">
        <v>17179</v>
      </c>
      <c r="CV108" s="279">
        <v>16631</v>
      </c>
      <c r="CW108" s="286">
        <v>86825</v>
      </c>
      <c r="CX108" s="270">
        <v>37975</v>
      </c>
      <c r="CY108" s="270">
        <v>48850</v>
      </c>
      <c r="CZ108" s="342">
        <v>125471</v>
      </c>
      <c r="DA108" s="343">
        <v>57264</v>
      </c>
      <c r="DB108" s="343">
        <v>68207</v>
      </c>
      <c r="DC108" s="344">
        <v>35444</v>
      </c>
      <c r="DD108" s="343">
        <v>17938</v>
      </c>
      <c r="DE108" s="343">
        <v>17506</v>
      </c>
      <c r="DF108" s="344">
        <v>90027</v>
      </c>
      <c r="DG108" s="343">
        <v>39326</v>
      </c>
      <c r="DH108" s="345">
        <v>50701</v>
      </c>
      <c r="DI108" s="320">
        <v>130622</v>
      </c>
      <c r="DJ108" s="325">
        <v>59738</v>
      </c>
      <c r="DK108" s="325">
        <v>70884</v>
      </c>
      <c r="DL108" s="320">
        <v>37117</v>
      </c>
      <c r="DM108" s="325">
        <v>18731</v>
      </c>
      <c r="DN108" s="325">
        <v>18386</v>
      </c>
      <c r="DO108" s="320">
        <v>93505</v>
      </c>
      <c r="DP108" s="325">
        <v>41007</v>
      </c>
      <c r="DQ108" s="325">
        <v>52498</v>
      </c>
      <c r="DR108" s="270">
        <v>136056</v>
      </c>
      <c r="DS108" s="270">
        <v>62529</v>
      </c>
      <c r="DT108" s="270">
        <v>73527</v>
      </c>
      <c r="DU108" s="270">
        <v>38843</v>
      </c>
      <c r="DV108" s="270">
        <v>19568</v>
      </c>
      <c r="DW108" s="270">
        <v>19275</v>
      </c>
      <c r="DX108" s="270">
        <v>97213</v>
      </c>
      <c r="DY108" s="270">
        <v>42961</v>
      </c>
      <c r="DZ108" s="270">
        <v>54252</v>
      </c>
    </row>
    <row r="109" spans="1:130" s="270" customFormat="1" x14ac:dyDescent="0.25">
      <c r="A109" s="269" t="s">
        <v>118</v>
      </c>
      <c r="B109" s="270">
        <v>65691</v>
      </c>
      <c r="C109" s="270">
        <v>29949</v>
      </c>
      <c r="D109" s="270">
        <v>35742</v>
      </c>
      <c r="E109" s="270">
        <v>17910</v>
      </c>
      <c r="F109" s="270">
        <v>9224</v>
      </c>
      <c r="G109" s="270">
        <v>8686</v>
      </c>
      <c r="H109" s="270">
        <v>47781</v>
      </c>
      <c r="I109" s="270">
        <v>20725</v>
      </c>
      <c r="J109" s="270">
        <v>27056</v>
      </c>
      <c r="K109" s="270">
        <v>68016</v>
      </c>
      <c r="L109" s="270">
        <v>31012</v>
      </c>
      <c r="M109" s="270">
        <v>37004</v>
      </c>
      <c r="N109" s="270">
        <v>18325</v>
      </c>
      <c r="U109" s="270">
        <v>21595</v>
      </c>
      <c r="V109" s="270">
        <v>28096</v>
      </c>
      <c r="W109" s="270">
        <v>70138</v>
      </c>
      <c r="X109" s="270">
        <v>32057</v>
      </c>
      <c r="Y109" s="270">
        <v>38081</v>
      </c>
      <c r="Z109" s="270">
        <v>18671</v>
      </c>
      <c r="AA109" s="270">
        <v>9594</v>
      </c>
      <c r="AB109" s="270">
        <v>9077</v>
      </c>
      <c r="AC109" s="270">
        <v>51467</v>
      </c>
      <c r="AD109" s="270">
        <v>22463</v>
      </c>
      <c r="AE109" s="270">
        <v>29004</v>
      </c>
      <c r="AF109" s="270">
        <v>72181</v>
      </c>
      <c r="AG109" s="270">
        <v>33129</v>
      </c>
      <c r="AH109" s="270">
        <v>39052</v>
      </c>
      <c r="AI109" s="270">
        <v>19003</v>
      </c>
      <c r="AJ109" s="270">
        <v>9779</v>
      </c>
      <c r="AK109" s="270">
        <v>9224</v>
      </c>
      <c r="AL109" s="270">
        <v>53178</v>
      </c>
      <c r="AM109" s="270">
        <v>23350</v>
      </c>
      <c r="AN109" s="270">
        <v>29828</v>
      </c>
      <c r="AO109" s="270">
        <v>74333</v>
      </c>
      <c r="AP109" s="270">
        <v>34300</v>
      </c>
      <c r="AQ109" s="270">
        <v>40033</v>
      </c>
      <c r="AR109" s="270">
        <v>19401</v>
      </c>
      <c r="AS109" s="270">
        <v>10007</v>
      </c>
      <c r="AT109" s="270">
        <v>9394</v>
      </c>
      <c r="AU109" s="270">
        <v>54932</v>
      </c>
      <c r="AV109" s="270">
        <v>24293</v>
      </c>
      <c r="AW109" s="270">
        <v>30639</v>
      </c>
      <c r="AX109" s="270">
        <v>76692</v>
      </c>
      <c r="AY109" s="270">
        <v>35603</v>
      </c>
      <c r="AZ109" s="270">
        <v>41089</v>
      </c>
      <c r="BA109" s="270">
        <v>19910</v>
      </c>
      <c r="BB109" s="270">
        <v>10296</v>
      </c>
      <c r="BC109" s="270">
        <v>9614</v>
      </c>
      <c r="BD109" s="270">
        <v>56782</v>
      </c>
      <c r="BE109" s="270">
        <v>25307</v>
      </c>
      <c r="BF109" s="270">
        <v>31475</v>
      </c>
      <c r="BG109" s="270">
        <v>79391</v>
      </c>
      <c r="BH109" s="270">
        <v>37050</v>
      </c>
      <c r="BI109" s="270">
        <v>42341</v>
      </c>
      <c r="BJ109" s="270">
        <v>20590</v>
      </c>
      <c r="BK109" s="270">
        <v>10669</v>
      </c>
      <c r="BL109" s="270">
        <v>9921</v>
      </c>
      <c r="BM109" s="270">
        <v>58801</v>
      </c>
      <c r="BN109" s="270">
        <v>26381</v>
      </c>
      <c r="BO109" s="270">
        <v>32420</v>
      </c>
      <c r="BP109" s="271">
        <v>82459</v>
      </c>
      <c r="BQ109" s="271">
        <v>38616</v>
      </c>
      <c r="BR109" s="271">
        <v>43843</v>
      </c>
      <c r="BS109" s="271">
        <v>21443</v>
      </c>
      <c r="BT109" s="271">
        <v>11118</v>
      </c>
      <c r="BU109" s="271">
        <v>10325</v>
      </c>
      <c r="BV109" s="271">
        <v>61016</v>
      </c>
      <c r="BW109" s="271">
        <v>27498</v>
      </c>
      <c r="BX109" s="271">
        <v>33518</v>
      </c>
      <c r="BY109" s="272">
        <v>85813</v>
      </c>
      <c r="BZ109" s="273">
        <v>40267</v>
      </c>
      <c r="CA109" s="273">
        <v>45546</v>
      </c>
      <c r="CB109" s="272">
        <v>22424</v>
      </c>
      <c r="CC109" s="273">
        <v>11628</v>
      </c>
      <c r="CD109" s="273">
        <v>10796</v>
      </c>
      <c r="CE109" s="272">
        <v>63389</v>
      </c>
      <c r="CF109" s="273">
        <v>28639</v>
      </c>
      <c r="CG109" s="273">
        <v>34750</v>
      </c>
      <c r="CH109" s="270">
        <v>89332</v>
      </c>
      <c r="CI109" s="270">
        <v>41943</v>
      </c>
      <c r="CJ109" s="270">
        <v>47389</v>
      </c>
      <c r="CK109" s="273">
        <v>23464</v>
      </c>
      <c r="CL109" s="270">
        <v>12160</v>
      </c>
      <c r="CM109" s="270">
        <v>11304</v>
      </c>
      <c r="CN109" s="273">
        <v>65868</v>
      </c>
      <c r="CO109" s="270">
        <v>29783</v>
      </c>
      <c r="CP109" s="270">
        <v>36085</v>
      </c>
      <c r="CQ109" s="286">
        <v>92940</v>
      </c>
      <c r="CR109" s="279">
        <v>43620</v>
      </c>
      <c r="CS109" s="279">
        <v>49320</v>
      </c>
      <c r="CT109" s="286">
        <v>24514</v>
      </c>
      <c r="CU109" s="279">
        <v>12693</v>
      </c>
      <c r="CV109" s="279">
        <v>11821</v>
      </c>
      <c r="CW109" s="286">
        <v>68426</v>
      </c>
      <c r="CX109" s="270">
        <v>30927</v>
      </c>
      <c r="CY109" s="270">
        <v>37499</v>
      </c>
      <c r="CZ109" s="342">
        <v>96599</v>
      </c>
      <c r="DA109" s="343">
        <v>45252</v>
      </c>
      <c r="DB109" s="343">
        <v>51347</v>
      </c>
      <c r="DC109" s="344">
        <v>25603</v>
      </c>
      <c r="DD109" s="343">
        <v>13239</v>
      </c>
      <c r="DE109" s="343">
        <v>12364</v>
      </c>
      <c r="DF109" s="344">
        <v>70996</v>
      </c>
      <c r="DG109" s="343">
        <v>32013</v>
      </c>
      <c r="DH109" s="345">
        <v>38983</v>
      </c>
      <c r="DI109" s="320">
        <v>100351</v>
      </c>
      <c r="DJ109" s="325">
        <v>46836</v>
      </c>
      <c r="DK109" s="325">
        <v>53515</v>
      </c>
      <c r="DL109" s="320">
        <v>26807</v>
      </c>
      <c r="DM109" s="325">
        <v>13823</v>
      </c>
      <c r="DN109" s="325">
        <v>12984</v>
      </c>
      <c r="DO109" s="320">
        <v>73544</v>
      </c>
      <c r="DP109" s="325">
        <v>33013</v>
      </c>
      <c r="DQ109" s="325">
        <v>40531</v>
      </c>
      <c r="DR109" s="270">
        <v>104253</v>
      </c>
      <c r="DS109" s="270">
        <v>48421</v>
      </c>
      <c r="DT109" s="270">
        <v>55832</v>
      </c>
      <c r="DU109" s="270">
        <v>28121</v>
      </c>
      <c r="DV109" s="270">
        <v>14446</v>
      </c>
      <c r="DW109" s="270">
        <v>13675</v>
      </c>
      <c r="DX109" s="270">
        <v>76132</v>
      </c>
      <c r="DY109" s="270">
        <v>33975</v>
      </c>
      <c r="DZ109" s="270">
        <v>42157</v>
      </c>
    </row>
    <row r="110" spans="1:130" s="270" customFormat="1" x14ac:dyDescent="0.25">
      <c r="A110" s="269" t="s">
        <v>119</v>
      </c>
      <c r="B110" s="270">
        <v>48725</v>
      </c>
      <c r="C110" s="270">
        <v>22901</v>
      </c>
      <c r="D110" s="270">
        <v>25824</v>
      </c>
      <c r="E110" s="270">
        <v>12537</v>
      </c>
      <c r="F110" s="270">
        <v>6713</v>
      </c>
      <c r="G110" s="270">
        <v>5824</v>
      </c>
      <c r="H110" s="270">
        <v>36188</v>
      </c>
      <c r="I110" s="270">
        <v>16188</v>
      </c>
      <c r="J110" s="270">
        <v>20000</v>
      </c>
      <c r="K110" s="270">
        <v>50715</v>
      </c>
      <c r="L110" s="270">
        <v>23694</v>
      </c>
      <c r="M110" s="270">
        <v>27021</v>
      </c>
      <c r="N110" s="270">
        <v>12926</v>
      </c>
      <c r="U110" s="270">
        <v>16818</v>
      </c>
      <c r="V110" s="270">
        <v>20971</v>
      </c>
      <c r="W110" s="270">
        <v>53068</v>
      </c>
      <c r="X110" s="270">
        <v>24613</v>
      </c>
      <c r="Y110" s="270">
        <v>28455</v>
      </c>
      <c r="Z110" s="270">
        <v>13454</v>
      </c>
      <c r="AA110" s="270">
        <v>7099</v>
      </c>
      <c r="AB110" s="270">
        <v>6355</v>
      </c>
      <c r="AC110" s="270">
        <v>39614</v>
      </c>
      <c r="AD110" s="270">
        <v>17514</v>
      </c>
      <c r="AE110" s="270">
        <v>22100</v>
      </c>
      <c r="AF110" s="270">
        <v>55620</v>
      </c>
      <c r="AG110" s="270">
        <v>25613</v>
      </c>
      <c r="AH110" s="270">
        <v>30007</v>
      </c>
      <c r="AI110" s="270">
        <v>14063</v>
      </c>
      <c r="AJ110" s="270">
        <v>7360</v>
      </c>
      <c r="AK110" s="270">
        <v>6703</v>
      </c>
      <c r="AL110" s="270">
        <v>41557</v>
      </c>
      <c r="AM110" s="270">
        <v>18253</v>
      </c>
      <c r="AN110" s="270">
        <v>23304</v>
      </c>
      <c r="AO110" s="270">
        <v>58144</v>
      </c>
      <c r="AP110" s="270">
        <v>26624</v>
      </c>
      <c r="AQ110" s="270">
        <v>31520</v>
      </c>
      <c r="AR110" s="270">
        <v>14668</v>
      </c>
      <c r="AS110" s="270">
        <v>7621</v>
      </c>
      <c r="AT110" s="270">
        <v>7047</v>
      </c>
      <c r="AU110" s="270">
        <v>43476</v>
      </c>
      <c r="AV110" s="270">
        <v>19003</v>
      </c>
      <c r="AW110" s="270">
        <v>24473</v>
      </c>
      <c r="AX110" s="270">
        <v>60510</v>
      </c>
      <c r="AY110" s="270">
        <v>27612</v>
      </c>
      <c r="AZ110" s="270">
        <v>32898</v>
      </c>
      <c r="BA110" s="270">
        <v>15225</v>
      </c>
      <c r="BB110" s="270">
        <v>7869</v>
      </c>
      <c r="BC110" s="270">
        <v>7356</v>
      </c>
      <c r="BD110" s="270">
        <v>45285</v>
      </c>
      <c r="BE110" s="270">
        <v>19743</v>
      </c>
      <c r="BF110" s="270">
        <v>25542</v>
      </c>
      <c r="BG110" s="270">
        <v>62642</v>
      </c>
      <c r="BH110" s="270">
        <v>28559</v>
      </c>
      <c r="BI110" s="270">
        <v>34083</v>
      </c>
      <c r="BJ110" s="270">
        <v>15701</v>
      </c>
      <c r="BK110" s="270">
        <v>8088</v>
      </c>
      <c r="BL110" s="270">
        <v>7613</v>
      </c>
      <c r="BM110" s="270">
        <v>46941</v>
      </c>
      <c r="BN110" s="270">
        <v>20471</v>
      </c>
      <c r="BO110" s="270">
        <v>26470</v>
      </c>
      <c r="BP110" s="271">
        <v>64580</v>
      </c>
      <c r="BQ110" s="271">
        <v>29487</v>
      </c>
      <c r="BR110" s="271">
        <v>35093</v>
      </c>
      <c r="BS110" s="271">
        <v>16111</v>
      </c>
      <c r="BT110" s="271">
        <v>8293</v>
      </c>
      <c r="BU110" s="271">
        <v>7818</v>
      </c>
      <c r="BV110" s="271">
        <v>48469</v>
      </c>
      <c r="BW110" s="271">
        <v>21194</v>
      </c>
      <c r="BX110" s="271">
        <v>27275</v>
      </c>
      <c r="BY110" s="272">
        <v>66435</v>
      </c>
      <c r="BZ110" s="273">
        <v>30439</v>
      </c>
      <c r="CA110" s="273">
        <v>35996</v>
      </c>
      <c r="CB110" s="272">
        <v>16507</v>
      </c>
      <c r="CC110" s="273">
        <v>8506</v>
      </c>
      <c r="CD110" s="273">
        <v>8001</v>
      </c>
      <c r="CE110" s="272">
        <v>49928</v>
      </c>
      <c r="CF110" s="273">
        <v>21933</v>
      </c>
      <c r="CG110" s="273">
        <v>27995</v>
      </c>
      <c r="CH110" s="270">
        <v>68386</v>
      </c>
      <c r="CI110" s="270">
        <v>31480</v>
      </c>
      <c r="CJ110" s="270">
        <v>36906</v>
      </c>
      <c r="CK110" s="273">
        <v>16966</v>
      </c>
      <c r="CL110" s="270">
        <v>8760</v>
      </c>
      <c r="CM110" s="270">
        <v>8206</v>
      </c>
      <c r="CN110" s="273">
        <v>51420</v>
      </c>
      <c r="CO110" s="270">
        <v>22720</v>
      </c>
      <c r="CP110" s="270">
        <v>28700</v>
      </c>
      <c r="CQ110" s="286">
        <v>70519</v>
      </c>
      <c r="CR110" s="279">
        <v>32637</v>
      </c>
      <c r="CS110" s="279">
        <v>37882</v>
      </c>
      <c r="CT110" s="286">
        <v>17526</v>
      </c>
      <c r="CU110" s="279">
        <v>9066</v>
      </c>
      <c r="CV110" s="279">
        <v>8460</v>
      </c>
      <c r="CW110" s="286">
        <v>52993</v>
      </c>
      <c r="CX110" s="270">
        <v>23571</v>
      </c>
      <c r="CY110" s="270">
        <v>29422</v>
      </c>
      <c r="CZ110" s="342">
        <v>72992</v>
      </c>
      <c r="DA110" s="343">
        <v>33936</v>
      </c>
      <c r="DB110" s="343">
        <v>39056</v>
      </c>
      <c r="DC110" s="344">
        <v>18251</v>
      </c>
      <c r="DD110" s="343">
        <v>9453</v>
      </c>
      <c r="DE110" s="343">
        <v>8798</v>
      </c>
      <c r="DF110" s="344">
        <v>54741</v>
      </c>
      <c r="DG110" s="343">
        <v>24483</v>
      </c>
      <c r="DH110" s="345">
        <v>30258</v>
      </c>
      <c r="DI110" s="320">
        <v>75843</v>
      </c>
      <c r="DJ110" s="325">
        <v>35367</v>
      </c>
      <c r="DK110" s="325">
        <v>40476</v>
      </c>
      <c r="DL110" s="320">
        <v>19140</v>
      </c>
      <c r="DM110" s="325">
        <v>9914</v>
      </c>
      <c r="DN110" s="325">
        <v>9226</v>
      </c>
      <c r="DO110" s="320">
        <v>56703</v>
      </c>
      <c r="DP110" s="325">
        <v>25453</v>
      </c>
      <c r="DQ110" s="325">
        <v>31250</v>
      </c>
      <c r="DR110" s="270">
        <v>79021</v>
      </c>
      <c r="DS110" s="270">
        <v>36906</v>
      </c>
      <c r="DT110" s="270">
        <v>42115</v>
      </c>
      <c r="DU110" s="270">
        <v>20166</v>
      </c>
      <c r="DV110" s="270">
        <v>10439</v>
      </c>
      <c r="DW110" s="270">
        <v>9727</v>
      </c>
      <c r="DX110" s="270">
        <v>58855</v>
      </c>
      <c r="DY110" s="270">
        <v>26467</v>
      </c>
      <c r="DZ110" s="270">
        <v>32388</v>
      </c>
    </row>
    <row r="111" spans="1:130" s="270" customFormat="1" x14ac:dyDescent="0.25">
      <c r="A111" s="269" t="s">
        <v>120</v>
      </c>
      <c r="B111" s="270">
        <v>38954</v>
      </c>
      <c r="C111" s="270">
        <v>18330</v>
      </c>
      <c r="D111" s="270">
        <v>20624</v>
      </c>
      <c r="E111" s="270">
        <v>9726</v>
      </c>
      <c r="F111" s="270">
        <v>5309</v>
      </c>
      <c r="G111" s="270">
        <v>4417</v>
      </c>
      <c r="H111" s="270">
        <v>29228</v>
      </c>
      <c r="I111" s="270">
        <v>13021</v>
      </c>
      <c r="J111" s="270">
        <v>16207</v>
      </c>
      <c r="K111" s="270">
        <v>39649</v>
      </c>
      <c r="L111" s="270">
        <v>18724</v>
      </c>
      <c r="M111" s="270">
        <v>20925</v>
      </c>
      <c r="N111" s="270">
        <v>9756</v>
      </c>
      <c r="U111" s="270">
        <v>13416</v>
      </c>
      <c r="V111" s="270">
        <v>16477</v>
      </c>
      <c r="W111" s="270">
        <v>40417</v>
      </c>
      <c r="X111" s="270">
        <v>19133</v>
      </c>
      <c r="Y111" s="270">
        <v>21284</v>
      </c>
      <c r="Z111" s="270">
        <v>9776</v>
      </c>
      <c r="AA111" s="270">
        <v>5306</v>
      </c>
      <c r="AB111" s="270">
        <v>4470</v>
      </c>
      <c r="AC111" s="270">
        <v>30641</v>
      </c>
      <c r="AD111" s="270">
        <v>13827</v>
      </c>
      <c r="AE111" s="270">
        <v>16814</v>
      </c>
      <c r="AF111" s="270">
        <v>41335</v>
      </c>
      <c r="AG111" s="270">
        <v>19575</v>
      </c>
      <c r="AH111" s="270">
        <v>21760</v>
      </c>
      <c r="AI111" s="270">
        <v>9831</v>
      </c>
      <c r="AJ111" s="270">
        <v>5320</v>
      </c>
      <c r="AK111" s="270">
        <v>4511</v>
      </c>
      <c r="AL111" s="270">
        <v>31504</v>
      </c>
      <c r="AM111" s="270">
        <v>14255</v>
      </c>
      <c r="AN111" s="270">
        <v>17249</v>
      </c>
      <c r="AO111" s="270">
        <v>42513</v>
      </c>
      <c r="AP111" s="270">
        <v>20086</v>
      </c>
      <c r="AQ111" s="270">
        <v>22427</v>
      </c>
      <c r="AR111" s="270">
        <v>9983</v>
      </c>
      <c r="AS111" s="270">
        <v>5380</v>
      </c>
      <c r="AT111" s="270">
        <v>4603</v>
      </c>
      <c r="AU111" s="270">
        <v>32530</v>
      </c>
      <c r="AV111" s="270">
        <v>14706</v>
      </c>
      <c r="AW111" s="270">
        <v>17824</v>
      </c>
      <c r="AX111" s="270">
        <v>43992</v>
      </c>
      <c r="AY111" s="270">
        <v>20676</v>
      </c>
      <c r="AZ111" s="270">
        <v>23316</v>
      </c>
      <c r="BA111" s="270">
        <v>10262</v>
      </c>
      <c r="BB111" s="270">
        <v>5496</v>
      </c>
      <c r="BC111" s="270">
        <v>4766</v>
      </c>
      <c r="BD111" s="270">
        <v>33730</v>
      </c>
      <c r="BE111" s="270">
        <v>15180</v>
      </c>
      <c r="BF111" s="270">
        <v>18550</v>
      </c>
      <c r="BG111" s="270">
        <v>45845</v>
      </c>
      <c r="BH111" s="270">
        <v>21385</v>
      </c>
      <c r="BI111" s="270">
        <v>24460</v>
      </c>
      <c r="BJ111" s="270">
        <v>10694</v>
      </c>
      <c r="BK111" s="270">
        <v>5680</v>
      </c>
      <c r="BL111" s="270">
        <v>5014</v>
      </c>
      <c r="BM111" s="270">
        <v>35151</v>
      </c>
      <c r="BN111" s="270">
        <v>15705</v>
      </c>
      <c r="BO111" s="270">
        <v>19446</v>
      </c>
      <c r="BP111" s="271">
        <v>48027</v>
      </c>
      <c r="BQ111" s="271">
        <v>22203</v>
      </c>
      <c r="BR111" s="271">
        <v>25824</v>
      </c>
      <c r="BS111" s="271">
        <v>11254</v>
      </c>
      <c r="BT111" s="271">
        <v>5918</v>
      </c>
      <c r="BU111" s="271">
        <v>5336</v>
      </c>
      <c r="BV111" s="271">
        <v>36773</v>
      </c>
      <c r="BW111" s="271">
        <v>16285</v>
      </c>
      <c r="BX111" s="271">
        <v>20488</v>
      </c>
      <c r="BY111" s="272">
        <v>50398</v>
      </c>
      <c r="BZ111" s="273">
        <v>23099</v>
      </c>
      <c r="CA111" s="273">
        <v>27299</v>
      </c>
      <c r="CB111" s="272">
        <v>11893</v>
      </c>
      <c r="CC111" s="273">
        <v>6192</v>
      </c>
      <c r="CD111" s="273">
        <v>5701</v>
      </c>
      <c r="CE111" s="272">
        <v>38505</v>
      </c>
      <c r="CF111" s="273">
        <v>16907</v>
      </c>
      <c r="CG111" s="273">
        <v>21598</v>
      </c>
      <c r="CH111" s="270">
        <v>52730</v>
      </c>
      <c r="CI111" s="270">
        <v>23996</v>
      </c>
      <c r="CJ111" s="270">
        <v>28734</v>
      </c>
      <c r="CK111" s="273">
        <v>12524</v>
      </c>
      <c r="CL111" s="270">
        <v>6462</v>
      </c>
      <c r="CM111" s="270">
        <v>6062</v>
      </c>
      <c r="CN111" s="273">
        <v>40206</v>
      </c>
      <c r="CO111" s="270">
        <v>17534</v>
      </c>
      <c r="CP111" s="270">
        <v>22672</v>
      </c>
      <c r="CQ111" s="286">
        <v>54911</v>
      </c>
      <c r="CR111" s="279">
        <v>24870</v>
      </c>
      <c r="CS111" s="279">
        <v>30041</v>
      </c>
      <c r="CT111" s="286">
        <v>13108</v>
      </c>
      <c r="CU111" s="279">
        <v>6721</v>
      </c>
      <c r="CV111" s="279">
        <v>6387</v>
      </c>
      <c r="CW111" s="286">
        <v>41803</v>
      </c>
      <c r="CX111" s="270">
        <v>18149</v>
      </c>
      <c r="CY111" s="270">
        <v>23654</v>
      </c>
      <c r="CZ111" s="342">
        <v>56894</v>
      </c>
      <c r="DA111" s="343">
        <v>25722</v>
      </c>
      <c r="DB111" s="343">
        <v>31172</v>
      </c>
      <c r="DC111" s="344">
        <v>13627</v>
      </c>
      <c r="DD111" s="343">
        <v>6960</v>
      </c>
      <c r="DE111" s="343">
        <v>6667</v>
      </c>
      <c r="DF111" s="344">
        <v>43267</v>
      </c>
      <c r="DG111" s="343">
        <v>18762</v>
      </c>
      <c r="DH111" s="345">
        <v>24505</v>
      </c>
      <c r="DI111" s="320">
        <v>58723</v>
      </c>
      <c r="DJ111" s="325">
        <v>26572</v>
      </c>
      <c r="DK111" s="325">
        <v>32151</v>
      </c>
      <c r="DL111" s="320">
        <v>14093</v>
      </c>
      <c r="DM111" s="325">
        <v>7190</v>
      </c>
      <c r="DN111" s="325">
        <v>6903</v>
      </c>
      <c r="DO111" s="320">
        <v>44630</v>
      </c>
      <c r="DP111" s="325">
        <v>19382</v>
      </c>
      <c r="DQ111" s="325">
        <v>25248</v>
      </c>
      <c r="DR111" s="270">
        <v>60510</v>
      </c>
      <c r="DS111" s="270">
        <v>27464</v>
      </c>
      <c r="DT111" s="270">
        <v>33046</v>
      </c>
      <c r="DU111" s="270">
        <v>14551</v>
      </c>
      <c r="DV111" s="270">
        <v>7434</v>
      </c>
      <c r="DW111" s="270">
        <v>7117</v>
      </c>
      <c r="DX111" s="270">
        <v>45959</v>
      </c>
      <c r="DY111" s="270">
        <v>20030</v>
      </c>
      <c r="DZ111" s="270">
        <v>25929</v>
      </c>
    </row>
    <row r="112" spans="1:130" s="270" customFormat="1" x14ac:dyDescent="0.25">
      <c r="A112" s="269" t="s">
        <v>121</v>
      </c>
      <c r="B112" s="270">
        <v>32120</v>
      </c>
      <c r="C112" s="270">
        <v>14840</v>
      </c>
      <c r="D112" s="270">
        <v>17280</v>
      </c>
      <c r="E112" s="270">
        <v>7176</v>
      </c>
      <c r="F112" s="270">
        <v>3971</v>
      </c>
      <c r="G112" s="270">
        <v>3205</v>
      </c>
      <c r="H112" s="270">
        <v>24944</v>
      </c>
      <c r="I112" s="270">
        <v>10869</v>
      </c>
      <c r="J112" s="270">
        <v>14075</v>
      </c>
      <c r="K112" s="270">
        <v>32939</v>
      </c>
      <c r="L112" s="270">
        <v>15100</v>
      </c>
      <c r="M112" s="270">
        <v>17839</v>
      </c>
      <c r="N112" s="270">
        <v>7315</v>
      </c>
      <c r="U112" s="270">
        <v>11088</v>
      </c>
      <c r="V112" s="270">
        <v>14536</v>
      </c>
      <c r="W112" s="270">
        <v>33659</v>
      </c>
      <c r="X112" s="270">
        <v>15373</v>
      </c>
      <c r="Y112" s="270">
        <v>18286</v>
      </c>
      <c r="Z112" s="270">
        <v>7474</v>
      </c>
      <c r="AA112" s="270">
        <v>4066</v>
      </c>
      <c r="AB112" s="270">
        <v>3408</v>
      </c>
      <c r="AC112" s="270">
        <v>26185</v>
      </c>
      <c r="AD112" s="270">
        <v>11307</v>
      </c>
      <c r="AE112" s="270">
        <v>14878</v>
      </c>
      <c r="AF112" s="270">
        <v>34308</v>
      </c>
      <c r="AG112" s="270">
        <v>15661</v>
      </c>
      <c r="AH112" s="270">
        <v>18647</v>
      </c>
      <c r="AI112" s="270">
        <v>7635</v>
      </c>
      <c r="AJ112" s="270">
        <v>4124</v>
      </c>
      <c r="AK112" s="270">
        <v>3511</v>
      </c>
      <c r="AL112" s="270">
        <v>26673</v>
      </c>
      <c r="AM112" s="270">
        <v>11537</v>
      </c>
      <c r="AN112" s="270">
        <v>15136</v>
      </c>
      <c r="AO112" s="270">
        <v>34915</v>
      </c>
      <c r="AP112" s="270">
        <v>15969</v>
      </c>
      <c r="AQ112" s="270">
        <v>18946</v>
      </c>
      <c r="AR112" s="270">
        <v>7780</v>
      </c>
      <c r="AS112" s="270">
        <v>4178</v>
      </c>
      <c r="AT112" s="270">
        <v>3602</v>
      </c>
      <c r="AU112" s="270">
        <v>27135</v>
      </c>
      <c r="AV112" s="270">
        <v>11791</v>
      </c>
      <c r="AW112" s="270">
        <v>15344</v>
      </c>
      <c r="AX112" s="270">
        <v>35510</v>
      </c>
      <c r="AY112" s="270">
        <v>16300</v>
      </c>
      <c r="AZ112" s="270">
        <v>19210</v>
      </c>
      <c r="BA112" s="270">
        <v>7897</v>
      </c>
      <c r="BB112" s="270">
        <v>4220</v>
      </c>
      <c r="BC112" s="270">
        <v>3677</v>
      </c>
      <c r="BD112" s="270">
        <v>27613</v>
      </c>
      <c r="BE112" s="270">
        <v>12080</v>
      </c>
      <c r="BF112" s="270">
        <v>15533</v>
      </c>
      <c r="BG112" s="270">
        <v>36113</v>
      </c>
      <c r="BH112" s="270">
        <v>16636</v>
      </c>
      <c r="BI112" s="270">
        <v>19477</v>
      </c>
      <c r="BJ112" s="270">
        <v>7981</v>
      </c>
      <c r="BK112" s="270">
        <v>4253</v>
      </c>
      <c r="BL112" s="270">
        <v>3728</v>
      </c>
      <c r="BM112" s="270">
        <v>28132</v>
      </c>
      <c r="BN112" s="270">
        <v>12383</v>
      </c>
      <c r="BO112" s="270">
        <v>15749</v>
      </c>
      <c r="BP112" s="271">
        <v>36783</v>
      </c>
      <c r="BQ112" s="271">
        <v>16988</v>
      </c>
      <c r="BR112" s="271">
        <v>19795</v>
      </c>
      <c r="BS112" s="271">
        <v>8057</v>
      </c>
      <c r="BT112" s="271">
        <v>4285</v>
      </c>
      <c r="BU112" s="271">
        <v>3772</v>
      </c>
      <c r="BV112" s="271">
        <v>28726</v>
      </c>
      <c r="BW112" s="271">
        <v>12703</v>
      </c>
      <c r="BX112" s="271">
        <v>16023</v>
      </c>
      <c r="BY112" s="272">
        <v>37589</v>
      </c>
      <c r="BZ112" s="273">
        <v>17364</v>
      </c>
      <c r="CA112" s="273">
        <v>20225</v>
      </c>
      <c r="CB112" s="272">
        <v>8164</v>
      </c>
      <c r="CC112" s="273">
        <v>4329</v>
      </c>
      <c r="CD112" s="273">
        <v>3835</v>
      </c>
      <c r="CE112" s="272">
        <v>29425</v>
      </c>
      <c r="CF112" s="273">
        <v>13035</v>
      </c>
      <c r="CG112" s="273">
        <v>16390</v>
      </c>
      <c r="CH112" s="270">
        <v>38629</v>
      </c>
      <c r="CI112" s="270">
        <v>17803</v>
      </c>
      <c r="CJ112" s="270">
        <v>20826</v>
      </c>
      <c r="CK112" s="273">
        <v>8357</v>
      </c>
      <c r="CL112" s="270">
        <v>4415</v>
      </c>
      <c r="CM112" s="270">
        <v>3942</v>
      </c>
      <c r="CN112" s="273">
        <v>30272</v>
      </c>
      <c r="CO112" s="270">
        <v>13388</v>
      </c>
      <c r="CP112" s="270">
        <v>16884</v>
      </c>
      <c r="CQ112" s="286">
        <v>39954</v>
      </c>
      <c r="CR112" s="279">
        <v>18317</v>
      </c>
      <c r="CS112" s="279">
        <v>21637</v>
      </c>
      <c r="CT112" s="286">
        <v>8672</v>
      </c>
      <c r="CU112" s="279">
        <v>4552</v>
      </c>
      <c r="CV112" s="279">
        <v>4120</v>
      </c>
      <c r="CW112" s="286">
        <v>31282</v>
      </c>
      <c r="CX112" s="270">
        <v>13765</v>
      </c>
      <c r="CY112" s="270">
        <v>17517</v>
      </c>
      <c r="CZ112" s="342">
        <v>41614</v>
      </c>
      <c r="DA112" s="343">
        <v>18931</v>
      </c>
      <c r="DB112" s="343">
        <v>22683</v>
      </c>
      <c r="DC112" s="344">
        <v>9122</v>
      </c>
      <c r="DD112" s="343">
        <v>4746</v>
      </c>
      <c r="DE112" s="343">
        <v>4376</v>
      </c>
      <c r="DF112" s="344">
        <v>32492</v>
      </c>
      <c r="DG112" s="343">
        <v>14185</v>
      </c>
      <c r="DH112" s="345">
        <v>18307</v>
      </c>
      <c r="DI112" s="320">
        <v>43602</v>
      </c>
      <c r="DJ112" s="325">
        <v>19656</v>
      </c>
      <c r="DK112" s="325">
        <v>23946</v>
      </c>
      <c r="DL112" s="320">
        <v>9693</v>
      </c>
      <c r="DM112" s="325">
        <v>4992</v>
      </c>
      <c r="DN112" s="325">
        <v>4701</v>
      </c>
      <c r="DO112" s="320">
        <v>33909</v>
      </c>
      <c r="DP112" s="325">
        <v>14664</v>
      </c>
      <c r="DQ112" s="325">
        <v>19245</v>
      </c>
      <c r="DR112" s="270">
        <v>45783</v>
      </c>
      <c r="DS112" s="270">
        <v>20467</v>
      </c>
      <c r="DT112" s="270">
        <v>25316</v>
      </c>
      <c r="DU112" s="270">
        <v>10342</v>
      </c>
      <c r="DV112" s="270">
        <v>5273</v>
      </c>
      <c r="DW112" s="270">
        <v>5069</v>
      </c>
      <c r="DX112" s="270">
        <v>35441</v>
      </c>
      <c r="DY112" s="270">
        <v>15194</v>
      </c>
      <c r="DZ112" s="270">
        <v>20247</v>
      </c>
    </row>
    <row r="113" spans="1:130" s="270" customFormat="1" x14ac:dyDescent="0.25">
      <c r="A113" s="269" t="s">
        <v>122</v>
      </c>
      <c r="B113" s="270">
        <v>25768</v>
      </c>
      <c r="C113" s="270">
        <v>11818</v>
      </c>
      <c r="D113" s="270">
        <v>13950</v>
      </c>
      <c r="E113" s="270">
        <v>5284</v>
      </c>
      <c r="F113" s="270">
        <v>2881</v>
      </c>
      <c r="G113" s="270">
        <v>2403</v>
      </c>
      <c r="H113" s="270">
        <v>20484</v>
      </c>
      <c r="I113" s="270">
        <v>8937</v>
      </c>
      <c r="J113" s="270">
        <v>11547</v>
      </c>
      <c r="K113" s="270">
        <v>26363</v>
      </c>
      <c r="L113" s="270">
        <v>12040</v>
      </c>
      <c r="M113" s="270">
        <v>14323</v>
      </c>
      <c r="N113" s="270">
        <v>5368</v>
      </c>
      <c r="U113" s="270">
        <v>9106</v>
      </c>
      <c r="V113" s="270">
        <v>11889</v>
      </c>
      <c r="W113" s="270">
        <v>27011</v>
      </c>
      <c r="X113" s="270">
        <v>12259</v>
      </c>
      <c r="Y113" s="270">
        <v>14752</v>
      </c>
      <c r="Z113" s="270">
        <v>5447</v>
      </c>
      <c r="AA113" s="270">
        <v>2975</v>
      </c>
      <c r="AB113" s="270">
        <v>2472</v>
      </c>
      <c r="AC113" s="270">
        <v>21564</v>
      </c>
      <c r="AD113" s="270">
        <v>9284</v>
      </c>
      <c r="AE113" s="270">
        <v>12280</v>
      </c>
      <c r="AF113" s="270">
        <v>27695</v>
      </c>
      <c r="AG113" s="270">
        <v>12472</v>
      </c>
      <c r="AH113" s="270">
        <v>15223</v>
      </c>
      <c r="AI113" s="270">
        <v>5532</v>
      </c>
      <c r="AJ113" s="270">
        <v>3008</v>
      </c>
      <c r="AK113" s="270">
        <v>2524</v>
      </c>
      <c r="AL113" s="270">
        <v>22163</v>
      </c>
      <c r="AM113" s="270">
        <v>9464</v>
      </c>
      <c r="AN113" s="270">
        <v>12699</v>
      </c>
      <c r="AO113" s="270">
        <v>28407</v>
      </c>
      <c r="AP113" s="270">
        <v>12681</v>
      </c>
      <c r="AQ113" s="270">
        <v>15726</v>
      </c>
      <c r="AR113" s="270">
        <v>5636</v>
      </c>
      <c r="AS113" s="270">
        <v>3044</v>
      </c>
      <c r="AT113" s="270">
        <v>2592</v>
      </c>
      <c r="AU113" s="270">
        <v>22771</v>
      </c>
      <c r="AV113" s="270">
        <v>9637</v>
      </c>
      <c r="AW113" s="270">
        <v>13134</v>
      </c>
      <c r="AX113" s="270">
        <v>29136</v>
      </c>
      <c r="AY113" s="270">
        <v>12890</v>
      </c>
      <c r="AZ113" s="270">
        <v>16246</v>
      </c>
      <c r="BA113" s="270">
        <v>5768</v>
      </c>
      <c r="BB113" s="270">
        <v>3091</v>
      </c>
      <c r="BC113" s="270">
        <v>2677</v>
      </c>
      <c r="BD113" s="270">
        <v>23368</v>
      </c>
      <c r="BE113" s="270">
        <v>9799</v>
      </c>
      <c r="BF113" s="270">
        <v>13569</v>
      </c>
      <c r="BG113" s="270">
        <v>29827</v>
      </c>
      <c r="BH113" s="270">
        <v>13103</v>
      </c>
      <c r="BI113" s="270">
        <v>16724</v>
      </c>
      <c r="BJ113" s="270">
        <v>5929</v>
      </c>
      <c r="BK113" s="270">
        <v>3147</v>
      </c>
      <c r="BL113" s="270">
        <v>2782</v>
      </c>
      <c r="BM113" s="270">
        <v>23898</v>
      </c>
      <c r="BN113" s="270">
        <v>9956</v>
      </c>
      <c r="BO113" s="270">
        <v>13942</v>
      </c>
      <c r="BP113" s="271">
        <v>30426</v>
      </c>
      <c r="BQ113" s="271">
        <v>13327</v>
      </c>
      <c r="BR113" s="271">
        <v>17099</v>
      </c>
      <c r="BS113" s="271">
        <v>6110</v>
      </c>
      <c r="BT113" s="271">
        <v>3217</v>
      </c>
      <c r="BU113" s="271">
        <v>2893</v>
      </c>
      <c r="BV113" s="271">
        <v>24316</v>
      </c>
      <c r="BW113" s="271">
        <v>10110</v>
      </c>
      <c r="BX113" s="271">
        <v>14206</v>
      </c>
      <c r="BY113" s="272">
        <v>30957</v>
      </c>
      <c r="BZ113" s="273">
        <v>13562</v>
      </c>
      <c r="CA113" s="273">
        <v>17395</v>
      </c>
      <c r="CB113" s="272">
        <v>6291</v>
      </c>
      <c r="CC113" s="273">
        <v>3289</v>
      </c>
      <c r="CD113" s="273">
        <v>3002</v>
      </c>
      <c r="CE113" s="272">
        <v>24666</v>
      </c>
      <c r="CF113" s="273">
        <v>10273</v>
      </c>
      <c r="CG113" s="273">
        <v>14393</v>
      </c>
      <c r="CH113" s="270">
        <v>31456</v>
      </c>
      <c r="CI113" s="270">
        <v>13818</v>
      </c>
      <c r="CJ113" s="270">
        <v>17638</v>
      </c>
      <c r="CK113" s="273">
        <v>6461</v>
      </c>
      <c r="CL113" s="270">
        <v>3360</v>
      </c>
      <c r="CM113" s="270">
        <v>3101</v>
      </c>
      <c r="CN113" s="273">
        <v>24995</v>
      </c>
      <c r="CO113" s="270">
        <v>10458</v>
      </c>
      <c r="CP113" s="270">
        <v>14537</v>
      </c>
      <c r="CQ113" s="286">
        <v>31935</v>
      </c>
      <c r="CR113" s="279">
        <v>14087</v>
      </c>
      <c r="CS113" s="279">
        <v>17848</v>
      </c>
      <c r="CT113" s="286">
        <v>6602</v>
      </c>
      <c r="CU113" s="279">
        <v>3419</v>
      </c>
      <c r="CV113" s="279">
        <v>3183</v>
      </c>
      <c r="CW113" s="286">
        <v>25333</v>
      </c>
      <c r="CX113" s="270">
        <v>10668</v>
      </c>
      <c r="CY113" s="270">
        <v>14665</v>
      </c>
      <c r="CZ113" s="342">
        <v>32436</v>
      </c>
      <c r="DA113" s="343">
        <v>14372</v>
      </c>
      <c r="DB113" s="343">
        <v>18064</v>
      </c>
      <c r="DC113" s="344">
        <v>6715</v>
      </c>
      <c r="DD113" s="343">
        <v>3471</v>
      </c>
      <c r="DE113" s="343">
        <v>3244</v>
      </c>
      <c r="DF113" s="344">
        <v>25721</v>
      </c>
      <c r="DG113" s="343">
        <v>10901</v>
      </c>
      <c r="DH113" s="345">
        <v>14820</v>
      </c>
      <c r="DI113" s="320">
        <v>33015</v>
      </c>
      <c r="DJ113" s="325">
        <v>14680</v>
      </c>
      <c r="DK113" s="325">
        <v>18335</v>
      </c>
      <c r="DL113" s="320">
        <v>6830</v>
      </c>
      <c r="DM113" s="325">
        <v>3527</v>
      </c>
      <c r="DN113" s="325">
        <v>3303</v>
      </c>
      <c r="DO113" s="320">
        <v>26185</v>
      </c>
      <c r="DP113" s="325">
        <v>11153</v>
      </c>
      <c r="DQ113" s="325">
        <v>15032</v>
      </c>
      <c r="DR113" s="270">
        <v>33729</v>
      </c>
      <c r="DS113" s="270">
        <v>15014</v>
      </c>
      <c r="DT113" s="270">
        <v>18715</v>
      </c>
      <c r="DU113" s="270">
        <v>6968</v>
      </c>
      <c r="DV113" s="270">
        <v>3591</v>
      </c>
      <c r="DW113" s="270">
        <v>3377</v>
      </c>
      <c r="DX113" s="270">
        <v>26761</v>
      </c>
      <c r="DY113" s="270">
        <v>11423</v>
      </c>
      <c r="DZ113" s="270">
        <v>15338</v>
      </c>
    </row>
    <row r="114" spans="1:130" s="270" customFormat="1" x14ac:dyDescent="0.25">
      <c r="A114" s="269" t="s">
        <v>123</v>
      </c>
      <c r="B114" s="270">
        <v>19797</v>
      </c>
      <c r="C114" s="270">
        <v>9059</v>
      </c>
      <c r="D114" s="270">
        <v>10738</v>
      </c>
      <c r="E114" s="270">
        <v>3538</v>
      </c>
      <c r="F114" s="270">
        <v>1767</v>
      </c>
      <c r="G114" s="270">
        <v>1771</v>
      </c>
      <c r="H114" s="270">
        <v>16259</v>
      </c>
      <c r="I114" s="270">
        <v>7292</v>
      </c>
      <c r="J114" s="270">
        <v>8967</v>
      </c>
      <c r="K114" s="270">
        <v>20343</v>
      </c>
      <c r="L114" s="270">
        <v>9295</v>
      </c>
      <c r="M114" s="270">
        <v>11048</v>
      </c>
      <c r="N114" s="270">
        <v>3660</v>
      </c>
      <c r="U114" s="270">
        <v>7446</v>
      </c>
      <c r="V114" s="270">
        <v>9237</v>
      </c>
      <c r="W114" s="270">
        <v>20885</v>
      </c>
      <c r="X114" s="270">
        <v>9518</v>
      </c>
      <c r="Y114" s="270">
        <v>11367</v>
      </c>
      <c r="Z114" s="270">
        <v>3795</v>
      </c>
      <c r="AA114" s="270">
        <v>1943</v>
      </c>
      <c r="AB114" s="270">
        <v>1852</v>
      </c>
      <c r="AC114" s="270">
        <v>17090</v>
      </c>
      <c r="AD114" s="270">
        <v>7575</v>
      </c>
      <c r="AE114" s="270">
        <v>9515</v>
      </c>
      <c r="AF114" s="270">
        <v>21425</v>
      </c>
      <c r="AG114" s="270">
        <v>9733</v>
      </c>
      <c r="AH114" s="270">
        <v>11692</v>
      </c>
      <c r="AI114" s="270">
        <v>3934</v>
      </c>
      <c r="AJ114" s="270">
        <v>2041</v>
      </c>
      <c r="AK114" s="270">
        <v>1893</v>
      </c>
      <c r="AL114" s="270">
        <v>17491</v>
      </c>
      <c r="AM114" s="270">
        <v>7692</v>
      </c>
      <c r="AN114" s="270">
        <v>9799</v>
      </c>
      <c r="AO114" s="270">
        <v>21932</v>
      </c>
      <c r="AP114" s="270">
        <v>9928</v>
      </c>
      <c r="AQ114" s="270">
        <v>12004</v>
      </c>
      <c r="AR114" s="270">
        <v>4061</v>
      </c>
      <c r="AS114" s="270">
        <v>2130</v>
      </c>
      <c r="AT114" s="270">
        <v>1931</v>
      </c>
      <c r="AU114" s="270">
        <v>17871</v>
      </c>
      <c r="AV114" s="270">
        <v>7798</v>
      </c>
      <c r="AW114" s="270">
        <v>10073</v>
      </c>
      <c r="AX114" s="270">
        <v>22420</v>
      </c>
      <c r="AY114" s="270">
        <v>10107</v>
      </c>
      <c r="AZ114" s="270">
        <v>12313</v>
      </c>
      <c r="BA114" s="270">
        <v>4174</v>
      </c>
      <c r="BB114" s="270">
        <v>2204</v>
      </c>
      <c r="BC114" s="270">
        <v>1970</v>
      </c>
      <c r="BD114" s="270">
        <v>18246</v>
      </c>
      <c r="BE114" s="270">
        <v>7903</v>
      </c>
      <c r="BF114" s="270">
        <v>10343</v>
      </c>
      <c r="BG114" s="270">
        <v>22906</v>
      </c>
      <c r="BH114" s="270">
        <v>10272</v>
      </c>
      <c r="BI114" s="270">
        <v>12634</v>
      </c>
      <c r="BJ114" s="270">
        <v>4269</v>
      </c>
      <c r="BK114" s="270">
        <v>2262</v>
      </c>
      <c r="BL114" s="270">
        <v>2007</v>
      </c>
      <c r="BM114" s="270">
        <v>18637</v>
      </c>
      <c r="BN114" s="270">
        <v>8010</v>
      </c>
      <c r="BO114" s="270">
        <v>10627</v>
      </c>
      <c r="BP114" s="271">
        <v>23445</v>
      </c>
      <c r="BQ114" s="271">
        <v>10437</v>
      </c>
      <c r="BR114" s="271">
        <v>13008</v>
      </c>
      <c r="BS114" s="271">
        <v>4360</v>
      </c>
      <c r="BT114" s="271">
        <v>2309</v>
      </c>
      <c r="BU114" s="271">
        <v>2051</v>
      </c>
      <c r="BV114" s="271">
        <v>19085</v>
      </c>
      <c r="BW114" s="271">
        <v>8128</v>
      </c>
      <c r="BX114" s="271">
        <v>10957</v>
      </c>
      <c r="BY114" s="272">
        <v>24011</v>
      </c>
      <c r="BZ114" s="273">
        <v>10596</v>
      </c>
      <c r="CA114" s="273">
        <v>13415</v>
      </c>
      <c r="CB114" s="272">
        <v>4458</v>
      </c>
      <c r="CC114" s="273">
        <v>2352</v>
      </c>
      <c r="CD114" s="273">
        <v>2106</v>
      </c>
      <c r="CE114" s="272">
        <v>19553</v>
      </c>
      <c r="CF114" s="273">
        <v>8244</v>
      </c>
      <c r="CG114" s="273">
        <v>11309</v>
      </c>
      <c r="CH114" s="270">
        <v>24601</v>
      </c>
      <c r="CI114" s="270">
        <v>10747</v>
      </c>
      <c r="CJ114" s="270">
        <v>13854</v>
      </c>
      <c r="CK114" s="273">
        <v>4572</v>
      </c>
      <c r="CL114" s="270">
        <v>2394</v>
      </c>
      <c r="CM114" s="270">
        <v>2178</v>
      </c>
      <c r="CN114" s="273">
        <v>20029</v>
      </c>
      <c r="CO114" s="270">
        <v>8353</v>
      </c>
      <c r="CP114" s="270">
        <v>11676</v>
      </c>
      <c r="CQ114" s="286">
        <v>25206</v>
      </c>
      <c r="CR114" s="279">
        <v>10902</v>
      </c>
      <c r="CS114" s="279">
        <v>14304</v>
      </c>
      <c r="CT114" s="286">
        <v>4711</v>
      </c>
      <c r="CU114" s="279">
        <v>2446</v>
      </c>
      <c r="CV114" s="279">
        <v>2265</v>
      </c>
      <c r="CW114" s="286">
        <v>20495</v>
      </c>
      <c r="CX114" s="270">
        <v>8456</v>
      </c>
      <c r="CY114" s="270">
        <v>12039</v>
      </c>
      <c r="CZ114" s="342">
        <v>25784</v>
      </c>
      <c r="DA114" s="343">
        <v>11063</v>
      </c>
      <c r="DB114" s="343">
        <v>14721</v>
      </c>
      <c r="DC114" s="344">
        <v>4878</v>
      </c>
      <c r="DD114" s="343">
        <v>2510</v>
      </c>
      <c r="DE114" s="343">
        <v>2368</v>
      </c>
      <c r="DF114" s="344">
        <v>20906</v>
      </c>
      <c r="DG114" s="343">
        <v>8553</v>
      </c>
      <c r="DH114" s="345">
        <v>12353</v>
      </c>
      <c r="DI114" s="320">
        <v>26296</v>
      </c>
      <c r="DJ114" s="325">
        <v>11243</v>
      </c>
      <c r="DK114" s="325">
        <v>15053</v>
      </c>
      <c r="DL114" s="320">
        <v>5060</v>
      </c>
      <c r="DM114" s="325">
        <v>2584</v>
      </c>
      <c r="DN114" s="325">
        <v>2476</v>
      </c>
      <c r="DO114" s="320">
        <v>21236</v>
      </c>
      <c r="DP114" s="325">
        <v>8659</v>
      </c>
      <c r="DQ114" s="325">
        <v>12577</v>
      </c>
      <c r="DR114" s="270">
        <v>26775</v>
      </c>
      <c r="DS114" s="270">
        <v>11446</v>
      </c>
      <c r="DT114" s="270">
        <v>15329</v>
      </c>
      <c r="DU114" s="270">
        <v>5252</v>
      </c>
      <c r="DV114" s="270">
        <v>2663</v>
      </c>
      <c r="DW114" s="270">
        <v>2589</v>
      </c>
      <c r="DX114" s="270">
        <v>21523</v>
      </c>
      <c r="DY114" s="270">
        <v>8783</v>
      </c>
      <c r="DZ114" s="270">
        <v>12740</v>
      </c>
    </row>
    <row r="115" spans="1:130" s="270" customFormat="1" x14ac:dyDescent="0.25">
      <c r="A115" s="269" t="s">
        <v>124</v>
      </c>
      <c r="B115" s="270">
        <v>14883</v>
      </c>
      <c r="C115" s="270">
        <v>6756</v>
      </c>
      <c r="D115" s="270">
        <v>8127</v>
      </c>
      <c r="E115" s="270">
        <v>2471</v>
      </c>
      <c r="F115" s="270">
        <v>1134</v>
      </c>
      <c r="G115" s="270">
        <v>1337</v>
      </c>
      <c r="H115" s="270">
        <v>12412</v>
      </c>
      <c r="I115" s="270">
        <v>5622</v>
      </c>
      <c r="J115" s="270">
        <v>6790</v>
      </c>
      <c r="K115" s="270">
        <v>15367</v>
      </c>
      <c r="L115" s="270">
        <v>6945</v>
      </c>
      <c r="M115" s="270">
        <v>8422</v>
      </c>
      <c r="N115" s="270">
        <v>2510</v>
      </c>
      <c r="U115" s="270">
        <v>5797</v>
      </c>
      <c r="V115" s="270">
        <v>7060</v>
      </c>
      <c r="W115" s="270">
        <v>15805</v>
      </c>
      <c r="X115" s="270">
        <v>7117</v>
      </c>
      <c r="Y115" s="270">
        <v>8688</v>
      </c>
      <c r="Z115" s="270">
        <v>2552</v>
      </c>
      <c r="AA115" s="270">
        <v>1164</v>
      </c>
      <c r="AB115" s="270">
        <v>1388</v>
      </c>
      <c r="AC115" s="270">
        <v>13253</v>
      </c>
      <c r="AD115" s="270">
        <v>5953</v>
      </c>
      <c r="AE115" s="270">
        <v>7300</v>
      </c>
      <c r="AF115" s="270">
        <v>16205</v>
      </c>
      <c r="AG115" s="270">
        <v>7274</v>
      </c>
      <c r="AH115" s="270">
        <v>8931</v>
      </c>
      <c r="AI115" s="270">
        <v>2603</v>
      </c>
      <c r="AJ115" s="270">
        <v>1189</v>
      </c>
      <c r="AK115" s="270">
        <v>1414</v>
      </c>
      <c r="AL115" s="270">
        <v>13602</v>
      </c>
      <c r="AM115" s="270">
        <v>6085</v>
      </c>
      <c r="AN115" s="270">
        <v>7517</v>
      </c>
      <c r="AO115" s="270">
        <v>16599</v>
      </c>
      <c r="AP115" s="270">
        <v>7429</v>
      </c>
      <c r="AQ115" s="270">
        <v>9170</v>
      </c>
      <c r="AR115" s="270">
        <v>2675</v>
      </c>
      <c r="AS115" s="270">
        <v>1230</v>
      </c>
      <c r="AT115" s="270">
        <v>1445</v>
      </c>
      <c r="AU115" s="270">
        <v>13924</v>
      </c>
      <c r="AV115" s="270">
        <v>6199</v>
      </c>
      <c r="AW115" s="270">
        <v>7725</v>
      </c>
      <c r="AX115" s="270">
        <v>16981</v>
      </c>
      <c r="AY115" s="270">
        <v>7579</v>
      </c>
      <c r="AZ115" s="270">
        <v>9402</v>
      </c>
      <c r="BA115" s="270">
        <v>2766</v>
      </c>
      <c r="BB115" s="270">
        <v>1287</v>
      </c>
      <c r="BC115" s="270">
        <v>1479</v>
      </c>
      <c r="BD115" s="270">
        <v>14215</v>
      </c>
      <c r="BE115" s="270">
        <v>6292</v>
      </c>
      <c r="BF115" s="270">
        <v>7923</v>
      </c>
      <c r="BG115" s="270">
        <v>17376</v>
      </c>
      <c r="BH115" s="270">
        <v>7730</v>
      </c>
      <c r="BI115" s="270">
        <v>9646</v>
      </c>
      <c r="BJ115" s="270">
        <v>2882</v>
      </c>
      <c r="BK115" s="270">
        <v>1364</v>
      </c>
      <c r="BL115" s="270">
        <v>1518</v>
      </c>
      <c r="BM115" s="270">
        <v>14494</v>
      </c>
      <c r="BN115" s="270">
        <v>6366</v>
      </c>
      <c r="BO115" s="270">
        <v>8128</v>
      </c>
      <c r="BP115" s="271">
        <v>17757</v>
      </c>
      <c r="BQ115" s="271">
        <v>7868</v>
      </c>
      <c r="BR115" s="271">
        <v>9889</v>
      </c>
      <c r="BS115" s="271">
        <v>3002</v>
      </c>
      <c r="BT115" s="271">
        <v>1447</v>
      </c>
      <c r="BU115" s="271">
        <v>1555</v>
      </c>
      <c r="BV115" s="271">
        <v>14755</v>
      </c>
      <c r="BW115" s="271">
        <v>6421</v>
      </c>
      <c r="BX115" s="271">
        <v>8334</v>
      </c>
      <c r="BY115" s="272">
        <v>18144</v>
      </c>
      <c r="BZ115" s="273">
        <v>7999</v>
      </c>
      <c r="CA115" s="273">
        <v>10145</v>
      </c>
      <c r="CB115" s="272">
        <v>3128</v>
      </c>
      <c r="CC115" s="273">
        <v>1533</v>
      </c>
      <c r="CD115" s="273">
        <v>1595</v>
      </c>
      <c r="CE115" s="272">
        <v>15016</v>
      </c>
      <c r="CF115" s="273">
        <v>6466</v>
      </c>
      <c r="CG115" s="273">
        <v>8550</v>
      </c>
      <c r="CH115" s="270">
        <v>18498</v>
      </c>
      <c r="CI115" s="270">
        <v>8114</v>
      </c>
      <c r="CJ115" s="270">
        <v>10384</v>
      </c>
      <c r="CK115" s="273">
        <v>3243</v>
      </c>
      <c r="CL115" s="270">
        <v>1613</v>
      </c>
      <c r="CM115" s="270">
        <v>1630</v>
      </c>
      <c r="CN115" s="273">
        <v>15255</v>
      </c>
      <c r="CO115" s="270">
        <v>6501</v>
      </c>
      <c r="CP115" s="270">
        <v>8754</v>
      </c>
      <c r="CQ115" s="286">
        <v>18835</v>
      </c>
      <c r="CR115" s="279">
        <v>8215</v>
      </c>
      <c r="CS115" s="279">
        <v>10620</v>
      </c>
      <c r="CT115" s="286">
        <v>3348</v>
      </c>
      <c r="CU115" s="279">
        <v>1682</v>
      </c>
      <c r="CV115" s="279">
        <v>1666</v>
      </c>
      <c r="CW115" s="286">
        <v>15487</v>
      </c>
      <c r="CX115" s="270">
        <v>6533</v>
      </c>
      <c r="CY115" s="270">
        <v>8954</v>
      </c>
      <c r="CZ115" s="342">
        <v>19186</v>
      </c>
      <c r="DA115" s="343">
        <v>8313</v>
      </c>
      <c r="DB115" s="343">
        <v>10873</v>
      </c>
      <c r="DC115" s="344">
        <v>3442</v>
      </c>
      <c r="DD115" s="343">
        <v>1738</v>
      </c>
      <c r="DE115" s="343">
        <v>1704</v>
      </c>
      <c r="DF115" s="344">
        <v>15744</v>
      </c>
      <c r="DG115" s="343">
        <v>6575</v>
      </c>
      <c r="DH115" s="345">
        <v>9169</v>
      </c>
      <c r="DI115" s="320">
        <v>19600</v>
      </c>
      <c r="DJ115" s="325">
        <v>8421</v>
      </c>
      <c r="DK115" s="325">
        <v>11179</v>
      </c>
      <c r="DL115" s="320">
        <v>3530</v>
      </c>
      <c r="DM115" s="325">
        <v>1784</v>
      </c>
      <c r="DN115" s="325">
        <v>1746</v>
      </c>
      <c r="DO115" s="320">
        <v>16070</v>
      </c>
      <c r="DP115" s="325">
        <v>6637</v>
      </c>
      <c r="DQ115" s="325">
        <v>9433</v>
      </c>
      <c r="DR115" s="270">
        <v>20053</v>
      </c>
      <c r="DS115" s="270">
        <v>8538</v>
      </c>
      <c r="DT115" s="270">
        <v>11515</v>
      </c>
      <c r="DU115" s="270">
        <v>3630</v>
      </c>
      <c r="DV115" s="270">
        <v>1833</v>
      </c>
      <c r="DW115" s="270">
        <v>1797</v>
      </c>
      <c r="DX115" s="270">
        <v>16423</v>
      </c>
      <c r="DY115" s="270">
        <v>6705</v>
      </c>
      <c r="DZ115" s="270">
        <v>9718</v>
      </c>
    </row>
    <row r="116" spans="1:130" s="270" customFormat="1" x14ac:dyDescent="0.25">
      <c r="A116" s="269" t="s">
        <v>125</v>
      </c>
      <c r="B116" s="270">
        <v>10412</v>
      </c>
      <c r="C116" s="270">
        <v>4656</v>
      </c>
      <c r="D116" s="270">
        <v>5756</v>
      </c>
      <c r="E116" s="270">
        <v>1678</v>
      </c>
      <c r="F116" s="270">
        <v>680</v>
      </c>
      <c r="G116" s="270">
        <v>998</v>
      </c>
      <c r="H116" s="270">
        <v>8734</v>
      </c>
      <c r="I116" s="270">
        <v>3976</v>
      </c>
      <c r="J116" s="270">
        <v>4758</v>
      </c>
      <c r="K116" s="270">
        <v>10732</v>
      </c>
      <c r="L116" s="270">
        <v>4770</v>
      </c>
      <c r="M116" s="270">
        <v>5962</v>
      </c>
      <c r="N116" s="270">
        <v>1682</v>
      </c>
      <c r="U116" s="270">
        <v>4086</v>
      </c>
      <c r="V116" s="270">
        <v>4964</v>
      </c>
      <c r="W116" s="270">
        <v>11061</v>
      </c>
      <c r="X116" s="270">
        <v>4886</v>
      </c>
      <c r="Y116" s="270">
        <v>6175</v>
      </c>
      <c r="Z116" s="270">
        <v>1701</v>
      </c>
      <c r="AA116" s="270">
        <v>695</v>
      </c>
      <c r="AB116" s="270">
        <v>1006</v>
      </c>
      <c r="AC116" s="270">
        <v>9360</v>
      </c>
      <c r="AD116" s="270">
        <v>4191</v>
      </c>
      <c r="AE116" s="270">
        <v>5169</v>
      </c>
      <c r="AF116" s="270">
        <v>11398</v>
      </c>
      <c r="AG116" s="270">
        <v>5002</v>
      </c>
      <c r="AH116" s="270">
        <v>6396</v>
      </c>
      <c r="AI116" s="270">
        <v>1728</v>
      </c>
      <c r="AJ116" s="270">
        <v>709</v>
      </c>
      <c r="AK116" s="270">
        <v>1019</v>
      </c>
      <c r="AL116" s="270">
        <v>9670</v>
      </c>
      <c r="AM116" s="270">
        <v>4293</v>
      </c>
      <c r="AN116" s="270">
        <v>5377</v>
      </c>
      <c r="AO116" s="270">
        <v>11731</v>
      </c>
      <c r="AP116" s="270">
        <v>5115</v>
      </c>
      <c r="AQ116" s="270">
        <v>6616</v>
      </c>
      <c r="AR116" s="270">
        <v>1760</v>
      </c>
      <c r="AS116" s="270">
        <v>724</v>
      </c>
      <c r="AT116" s="270">
        <v>1036</v>
      </c>
      <c r="AU116" s="270">
        <v>9971</v>
      </c>
      <c r="AV116" s="270">
        <v>4391</v>
      </c>
      <c r="AW116" s="270">
        <v>5580</v>
      </c>
      <c r="AX116" s="270">
        <v>12068</v>
      </c>
      <c r="AY116" s="270">
        <v>5228</v>
      </c>
      <c r="AZ116" s="270">
        <v>6840</v>
      </c>
      <c r="BA116" s="270">
        <v>1801</v>
      </c>
      <c r="BB116" s="270">
        <v>742</v>
      </c>
      <c r="BC116" s="270">
        <v>1059</v>
      </c>
      <c r="BD116" s="270">
        <v>10267</v>
      </c>
      <c r="BE116" s="270">
        <v>4486</v>
      </c>
      <c r="BF116" s="270">
        <v>5781</v>
      </c>
      <c r="BG116" s="270">
        <v>12374</v>
      </c>
      <c r="BH116" s="270">
        <v>5329</v>
      </c>
      <c r="BI116" s="270">
        <v>7045</v>
      </c>
      <c r="BJ116" s="270">
        <v>1837</v>
      </c>
      <c r="BK116" s="270">
        <v>756</v>
      </c>
      <c r="BL116" s="270">
        <v>1081</v>
      </c>
      <c r="BM116" s="270">
        <v>10537</v>
      </c>
      <c r="BN116" s="270">
        <v>4573</v>
      </c>
      <c r="BO116" s="270">
        <v>5964</v>
      </c>
      <c r="BP116" s="271">
        <v>12649</v>
      </c>
      <c r="BQ116" s="271">
        <v>5418</v>
      </c>
      <c r="BR116" s="271">
        <v>7231</v>
      </c>
      <c r="BS116" s="271">
        <v>1881</v>
      </c>
      <c r="BT116" s="271">
        <v>777</v>
      </c>
      <c r="BU116" s="271">
        <v>1104</v>
      </c>
      <c r="BV116" s="271">
        <v>10768</v>
      </c>
      <c r="BW116" s="271">
        <v>4641</v>
      </c>
      <c r="BX116" s="271">
        <v>6127</v>
      </c>
      <c r="BY116" s="272">
        <v>12886</v>
      </c>
      <c r="BZ116" s="273">
        <v>5492</v>
      </c>
      <c r="CA116" s="273">
        <v>7394</v>
      </c>
      <c r="CB116" s="272">
        <v>1927</v>
      </c>
      <c r="CC116" s="273">
        <v>800</v>
      </c>
      <c r="CD116" s="273">
        <v>1127</v>
      </c>
      <c r="CE116" s="272">
        <v>10959</v>
      </c>
      <c r="CF116" s="273">
        <v>4692</v>
      </c>
      <c r="CG116" s="273">
        <v>6267</v>
      </c>
      <c r="CH116" s="270">
        <v>13121</v>
      </c>
      <c r="CI116" s="270">
        <v>5567</v>
      </c>
      <c r="CJ116" s="270">
        <v>7554</v>
      </c>
      <c r="CK116" s="273">
        <v>1993</v>
      </c>
      <c r="CL116" s="270">
        <v>838</v>
      </c>
      <c r="CM116" s="270">
        <v>1155</v>
      </c>
      <c r="CN116" s="273">
        <v>11128</v>
      </c>
      <c r="CO116" s="270">
        <v>4729</v>
      </c>
      <c r="CP116" s="270">
        <v>6399</v>
      </c>
      <c r="CQ116" s="286">
        <v>13347</v>
      </c>
      <c r="CR116" s="279">
        <v>5636</v>
      </c>
      <c r="CS116" s="279">
        <v>7711</v>
      </c>
      <c r="CT116" s="286">
        <v>2071</v>
      </c>
      <c r="CU116" s="279">
        <v>886</v>
      </c>
      <c r="CV116" s="279">
        <v>1185</v>
      </c>
      <c r="CW116" s="286">
        <v>11276</v>
      </c>
      <c r="CX116" s="270">
        <v>4750</v>
      </c>
      <c r="CY116" s="270">
        <v>6526</v>
      </c>
      <c r="CZ116" s="342">
        <v>13590</v>
      </c>
      <c r="DA116" s="343">
        <v>5709</v>
      </c>
      <c r="DB116" s="343">
        <v>7881</v>
      </c>
      <c r="DC116" s="344">
        <v>2168</v>
      </c>
      <c r="DD116" s="343">
        <v>948</v>
      </c>
      <c r="DE116" s="343">
        <v>1220</v>
      </c>
      <c r="DF116" s="344">
        <v>11422</v>
      </c>
      <c r="DG116" s="343">
        <v>4761</v>
      </c>
      <c r="DH116" s="345">
        <v>6661</v>
      </c>
      <c r="DI116" s="320">
        <v>13842</v>
      </c>
      <c r="DJ116" s="325">
        <v>5787</v>
      </c>
      <c r="DK116" s="325">
        <v>8055</v>
      </c>
      <c r="DL116" s="320">
        <v>2270</v>
      </c>
      <c r="DM116" s="325">
        <v>1017</v>
      </c>
      <c r="DN116" s="325">
        <v>1253</v>
      </c>
      <c r="DO116" s="320">
        <v>11572</v>
      </c>
      <c r="DP116" s="325">
        <v>4770</v>
      </c>
      <c r="DQ116" s="325">
        <v>6802</v>
      </c>
      <c r="DR116" s="270">
        <v>14118</v>
      </c>
      <c r="DS116" s="270">
        <v>5869</v>
      </c>
      <c r="DT116" s="270">
        <v>8249</v>
      </c>
      <c r="DU116" s="270">
        <v>2378</v>
      </c>
      <c r="DV116" s="270">
        <v>1088</v>
      </c>
      <c r="DW116" s="270">
        <v>1290</v>
      </c>
      <c r="DX116" s="270">
        <v>11740</v>
      </c>
      <c r="DY116" s="270">
        <v>4781</v>
      </c>
      <c r="DZ116" s="270">
        <v>6959</v>
      </c>
    </row>
    <row r="117" spans="1:130" s="270" customFormat="1" x14ac:dyDescent="0.25">
      <c r="A117" s="269" t="s">
        <v>126</v>
      </c>
      <c r="B117" s="270">
        <v>6384</v>
      </c>
      <c r="C117" s="270">
        <v>2759</v>
      </c>
      <c r="D117" s="270">
        <v>3625</v>
      </c>
      <c r="E117" s="270">
        <v>1156</v>
      </c>
      <c r="F117" s="270">
        <v>402</v>
      </c>
      <c r="G117" s="270">
        <v>754</v>
      </c>
      <c r="H117" s="270">
        <v>5228</v>
      </c>
      <c r="I117" s="270">
        <v>2357</v>
      </c>
      <c r="J117" s="270">
        <v>2871</v>
      </c>
      <c r="K117" s="270">
        <v>6699</v>
      </c>
      <c r="L117" s="270">
        <v>2890</v>
      </c>
      <c r="M117" s="270">
        <v>3809</v>
      </c>
      <c r="N117" s="270">
        <v>1131</v>
      </c>
      <c r="U117" s="270">
        <v>2493</v>
      </c>
      <c r="V117" s="270">
        <v>3075</v>
      </c>
      <c r="W117" s="270">
        <v>6954</v>
      </c>
      <c r="X117" s="270">
        <v>2986</v>
      </c>
      <c r="Y117" s="270">
        <v>3968</v>
      </c>
      <c r="Z117" s="270">
        <v>1103</v>
      </c>
      <c r="AA117" s="270">
        <v>388</v>
      </c>
      <c r="AB117" s="270">
        <v>715</v>
      </c>
      <c r="AC117" s="270">
        <v>5851</v>
      </c>
      <c r="AD117" s="270">
        <v>2598</v>
      </c>
      <c r="AE117" s="270">
        <v>3253</v>
      </c>
      <c r="AF117" s="270">
        <v>7167</v>
      </c>
      <c r="AG117" s="270">
        <v>3060</v>
      </c>
      <c r="AH117" s="270">
        <v>4107</v>
      </c>
      <c r="AI117" s="270">
        <v>1086</v>
      </c>
      <c r="AJ117" s="270">
        <v>383</v>
      </c>
      <c r="AK117" s="270">
        <v>703</v>
      </c>
      <c r="AL117" s="270">
        <v>6081</v>
      </c>
      <c r="AM117" s="270">
        <v>2677</v>
      </c>
      <c r="AN117" s="270">
        <v>3404</v>
      </c>
      <c r="AO117" s="270">
        <v>7356</v>
      </c>
      <c r="AP117" s="270">
        <v>3115</v>
      </c>
      <c r="AQ117" s="270">
        <v>4241</v>
      </c>
      <c r="AR117" s="270">
        <v>1076</v>
      </c>
      <c r="AS117" s="270">
        <v>379</v>
      </c>
      <c r="AT117" s="270">
        <v>697</v>
      </c>
      <c r="AU117" s="270">
        <v>6280</v>
      </c>
      <c r="AV117" s="270">
        <v>2736</v>
      </c>
      <c r="AW117" s="270">
        <v>3544</v>
      </c>
      <c r="AX117" s="270">
        <v>7525</v>
      </c>
      <c r="AY117" s="270">
        <v>3159</v>
      </c>
      <c r="AZ117" s="270">
        <v>4366</v>
      </c>
      <c r="BA117" s="270">
        <v>1077</v>
      </c>
      <c r="BB117" s="270">
        <v>382</v>
      </c>
      <c r="BC117" s="270">
        <v>695</v>
      </c>
      <c r="BD117" s="270">
        <v>6448</v>
      </c>
      <c r="BE117" s="270">
        <v>2777</v>
      </c>
      <c r="BF117" s="270">
        <v>3671</v>
      </c>
      <c r="BG117" s="270">
        <v>7687</v>
      </c>
      <c r="BH117" s="270">
        <v>3195</v>
      </c>
      <c r="BI117" s="270">
        <v>4492</v>
      </c>
      <c r="BJ117" s="270">
        <v>1085</v>
      </c>
      <c r="BK117" s="270">
        <v>388</v>
      </c>
      <c r="BL117" s="270">
        <v>697</v>
      </c>
      <c r="BM117" s="270">
        <v>6602</v>
      </c>
      <c r="BN117" s="270">
        <v>2807</v>
      </c>
      <c r="BO117" s="270">
        <v>3795</v>
      </c>
      <c r="BP117" s="271">
        <v>7859</v>
      </c>
      <c r="BQ117" s="271">
        <v>3234</v>
      </c>
      <c r="BR117" s="271">
        <v>4625</v>
      </c>
      <c r="BS117" s="271">
        <v>1108</v>
      </c>
      <c r="BT117" s="271">
        <v>398</v>
      </c>
      <c r="BU117" s="271">
        <v>710</v>
      </c>
      <c r="BV117" s="271">
        <v>6751</v>
      </c>
      <c r="BW117" s="271">
        <v>2836</v>
      </c>
      <c r="BX117" s="271">
        <v>3915</v>
      </c>
      <c r="BY117" s="272">
        <v>8036</v>
      </c>
      <c r="BZ117" s="273">
        <v>3276</v>
      </c>
      <c r="CA117" s="273">
        <v>4760</v>
      </c>
      <c r="CB117" s="272">
        <v>1132</v>
      </c>
      <c r="CC117" s="273">
        <v>411</v>
      </c>
      <c r="CD117" s="273">
        <v>721</v>
      </c>
      <c r="CE117" s="272">
        <v>6904</v>
      </c>
      <c r="CF117" s="273">
        <v>2865</v>
      </c>
      <c r="CG117" s="273">
        <v>4039</v>
      </c>
      <c r="CH117" s="270">
        <v>8203</v>
      </c>
      <c r="CI117" s="270">
        <v>3310</v>
      </c>
      <c r="CJ117" s="270">
        <v>4893</v>
      </c>
      <c r="CK117" s="273">
        <v>1158</v>
      </c>
      <c r="CL117" s="270">
        <v>423</v>
      </c>
      <c r="CM117" s="270">
        <v>735</v>
      </c>
      <c r="CN117" s="273">
        <v>7045</v>
      </c>
      <c r="CO117" s="270">
        <v>2887</v>
      </c>
      <c r="CP117" s="270">
        <v>4158</v>
      </c>
      <c r="CQ117" s="286">
        <v>8376</v>
      </c>
      <c r="CR117" s="279">
        <v>3346</v>
      </c>
      <c r="CS117" s="279">
        <v>5030</v>
      </c>
      <c r="CT117" s="286">
        <v>1197</v>
      </c>
      <c r="CU117" s="279">
        <v>440</v>
      </c>
      <c r="CV117" s="279">
        <v>757</v>
      </c>
      <c r="CW117" s="286">
        <v>7179</v>
      </c>
      <c r="CX117" s="270">
        <v>2906</v>
      </c>
      <c r="CY117" s="270">
        <v>4273</v>
      </c>
      <c r="CZ117" s="342">
        <v>8525</v>
      </c>
      <c r="DA117" s="343">
        <v>3375</v>
      </c>
      <c r="DB117" s="343">
        <v>5150</v>
      </c>
      <c r="DC117" s="344">
        <v>1225</v>
      </c>
      <c r="DD117" s="343">
        <v>451</v>
      </c>
      <c r="DE117" s="343">
        <v>774</v>
      </c>
      <c r="DF117" s="344">
        <v>7300</v>
      </c>
      <c r="DG117" s="343">
        <v>2924</v>
      </c>
      <c r="DH117" s="345">
        <v>4376</v>
      </c>
      <c r="DI117" s="320">
        <v>8679</v>
      </c>
      <c r="DJ117" s="325">
        <v>3409</v>
      </c>
      <c r="DK117" s="325">
        <v>5270</v>
      </c>
      <c r="DL117" s="320">
        <v>1265</v>
      </c>
      <c r="DM117" s="325">
        <v>469</v>
      </c>
      <c r="DN117" s="325">
        <v>796</v>
      </c>
      <c r="DO117" s="320">
        <v>7414</v>
      </c>
      <c r="DP117" s="325">
        <v>2940</v>
      </c>
      <c r="DQ117" s="325">
        <v>4474</v>
      </c>
      <c r="DR117" s="270">
        <v>8825</v>
      </c>
      <c r="DS117" s="270">
        <v>3443</v>
      </c>
      <c r="DT117" s="270">
        <v>5382</v>
      </c>
      <c r="DU117" s="270">
        <v>1305</v>
      </c>
      <c r="DV117" s="270">
        <v>487</v>
      </c>
      <c r="DW117" s="270">
        <v>818</v>
      </c>
      <c r="DX117" s="270">
        <v>7520</v>
      </c>
      <c r="DY117" s="270">
        <v>2956</v>
      </c>
      <c r="DZ117" s="270">
        <v>4564</v>
      </c>
    </row>
    <row r="118" spans="1:130" s="270" customFormat="1" x14ac:dyDescent="0.25">
      <c r="A118" s="269" t="s">
        <v>127</v>
      </c>
      <c r="B118" s="270">
        <v>8429</v>
      </c>
      <c r="C118" s="270">
        <v>3878</v>
      </c>
      <c r="D118" s="270">
        <v>4551</v>
      </c>
      <c r="E118" s="270">
        <v>1301</v>
      </c>
      <c r="F118" s="270">
        <v>534</v>
      </c>
      <c r="G118" s="270">
        <v>767</v>
      </c>
      <c r="H118" s="270">
        <v>7128</v>
      </c>
      <c r="I118" s="270">
        <v>3344</v>
      </c>
      <c r="J118" s="270">
        <v>3784</v>
      </c>
      <c r="K118" s="270">
        <v>7969</v>
      </c>
      <c r="L118" s="270">
        <v>3550</v>
      </c>
      <c r="M118" s="270">
        <v>4419</v>
      </c>
      <c r="N118" s="270">
        <v>1246</v>
      </c>
      <c r="U118" s="270">
        <v>3073</v>
      </c>
      <c r="V118" s="270">
        <v>3650</v>
      </c>
      <c r="W118" s="270">
        <v>7651</v>
      </c>
      <c r="X118" s="270">
        <v>3306</v>
      </c>
      <c r="Y118" s="270">
        <v>4345</v>
      </c>
      <c r="Z118" s="270">
        <v>1205</v>
      </c>
      <c r="AA118" s="270">
        <v>435</v>
      </c>
      <c r="AB118" s="270">
        <v>770</v>
      </c>
      <c r="AC118" s="270">
        <v>6446</v>
      </c>
      <c r="AD118" s="270">
        <v>2871</v>
      </c>
      <c r="AE118" s="270">
        <v>3575</v>
      </c>
      <c r="AF118" s="270">
        <v>7429</v>
      </c>
      <c r="AG118" s="270">
        <v>3119</v>
      </c>
      <c r="AH118" s="270">
        <v>4310</v>
      </c>
      <c r="AI118" s="270">
        <v>1169</v>
      </c>
      <c r="AJ118" s="270">
        <v>400</v>
      </c>
      <c r="AK118" s="270">
        <v>769</v>
      </c>
      <c r="AL118" s="270">
        <v>6260</v>
      </c>
      <c r="AM118" s="270">
        <v>2719</v>
      </c>
      <c r="AN118" s="270">
        <v>3541</v>
      </c>
      <c r="AO118" s="270">
        <v>7271</v>
      </c>
      <c r="AP118" s="270">
        <v>2974</v>
      </c>
      <c r="AQ118" s="270">
        <v>4297</v>
      </c>
      <c r="AR118" s="270">
        <v>1140</v>
      </c>
      <c r="AS118" s="270">
        <v>375</v>
      </c>
      <c r="AT118" s="270">
        <v>765</v>
      </c>
      <c r="AU118" s="270">
        <v>6131</v>
      </c>
      <c r="AV118" s="270">
        <v>2599</v>
      </c>
      <c r="AW118" s="270">
        <v>3532</v>
      </c>
      <c r="AX118" s="270">
        <v>7150</v>
      </c>
      <c r="AY118" s="270">
        <v>2851</v>
      </c>
      <c r="AZ118" s="270">
        <v>4299</v>
      </c>
      <c r="BA118" s="270">
        <v>1110</v>
      </c>
      <c r="BB118" s="270">
        <v>351</v>
      </c>
      <c r="BC118" s="270">
        <v>759</v>
      </c>
      <c r="BD118" s="270">
        <v>6040</v>
      </c>
      <c r="BE118" s="270">
        <v>2500</v>
      </c>
      <c r="BF118" s="270">
        <v>3540</v>
      </c>
      <c r="BG118" s="270">
        <v>7066</v>
      </c>
      <c r="BH118" s="270">
        <v>2752</v>
      </c>
      <c r="BI118" s="270">
        <v>4314</v>
      </c>
      <c r="BJ118" s="270">
        <v>1088</v>
      </c>
      <c r="BK118" s="270">
        <v>333</v>
      </c>
      <c r="BL118" s="270">
        <v>755</v>
      </c>
      <c r="BM118" s="270">
        <v>5978</v>
      </c>
      <c r="BN118" s="270">
        <v>2419</v>
      </c>
      <c r="BO118" s="270">
        <v>3559</v>
      </c>
      <c r="BP118" s="271">
        <v>7012</v>
      </c>
      <c r="BQ118" s="271">
        <v>2668</v>
      </c>
      <c r="BR118" s="271">
        <v>4344</v>
      </c>
      <c r="BS118" s="271">
        <v>1066</v>
      </c>
      <c r="BT118" s="271">
        <v>316</v>
      </c>
      <c r="BU118" s="271">
        <v>750</v>
      </c>
      <c r="BV118" s="271">
        <v>5946</v>
      </c>
      <c r="BW118" s="271">
        <v>2352</v>
      </c>
      <c r="BX118" s="271">
        <v>3594</v>
      </c>
      <c r="BY118" s="272">
        <v>6977</v>
      </c>
      <c r="BZ118" s="273">
        <v>2596</v>
      </c>
      <c r="CA118" s="273">
        <v>4381</v>
      </c>
      <c r="CB118" s="272">
        <v>1057</v>
      </c>
      <c r="CC118" s="273">
        <v>306</v>
      </c>
      <c r="CD118" s="273">
        <v>751</v>
      </c>
      <c r="CE118" s="272">
        <v>5920</v>
      </c>
      <c r="CF118" s="273">
        <v>2290</v>
      </c>
      <c r="CG118" s="273">
        <v>3630</v>
      </c>
      <c r="CH118" s="270">
        <v>6958</v>
      </c>
      <c r="CI118" s="270">
        <v>2533</v>
      </c>
      <c r="CJ118" s="270">
        <v>4425</v>
      </c>
      <c r="CK118" s="273">
        <v>1052</v>
      </c>
      <c r="CL118" s="270">
        <v>299</v>
      </c>
      <c r="CM118" s="270">
        <v>753</v>
      </c>
      <c r="CN118" s="273">
        <v>5906</v>
      </c>
      <c r="CO118" s="270">
        <v>2234</v>
      </c>
      <c r="CP118" s="270">
        <v>3672</v>
      </c>
      <c r="CQ118" s="286">
        <v>6935</v>
      </c>
      <c r="CR118" s="279">
        <v>2468</v>
      </c>
      <c r="CS118" s="279">
        <v>4467</v>
      </c>
      <c r="CT118" s="286">
        <v>1046</v>
      </c>
      <c r="CU118" s="279">
        <v>292</v>
      </c>
      <c r="CV118" s="279">
        <v>754</v>
      </c>
      <c r="CW118" s="286">
        <v>5889</v>
      </c>
      <c r="CX118" s="270">
        <v>2176</v>
      </c>
      <c r="CY118" s="270">
        <v>3713</v>
      </c>
      <c r="CZ118" s="342">
        <v>6944</v>
      </c>
      <c r="DA118" s="343">
        <v>2420</v>
      </c>
      <c r="DB118" s="343">
        <v>4524</v>
      </c>
      <c r="DC118" s="344">
        <v>1053</v>
      </c>
      <c r="DD118" s="343">
        <v>292</v>
      </c>
      <c r="DE118" s="343">
        <v>761</v>
      </c>
      <c r="DF118" s="344">
        <v>5891</v>
      </c>
      <c r="DG118" s="343">
        <v>2128</v>
      </c>
      <c r="DH118" s="345">
        <v>3763</v>
      </c>
      <c r="DI118" s="320">
        <v>6989</v>
      </c>
      <c r="DJ118" s="325">
        <v>2390</v>
      </c>
      <c r="DK118" s="325">
        <v>4599</v>
      </c>
      <c r="DL118" s="320">
        <v>1066</v>
      </c>
      <c r="DM118" s="325">
        <v>294</v>
      </c>
      <c r="DN118" s="325">
        <v>772</v>
      </c>
      <c r="DO118" s="320">
        <v>5923</v>
      </c>
      <c r="DP118" s="325">
        <v>2096</v>
      </c>
      <c r="DQ118" s="325">
        <v>3827</v>
      </c>
      <c r="DR118" s="270">
        <v>7063</v>
      </c>
      <c r="DS118" s="270">
        <v>2375</v>
      </c>
      <c r="DT118" s="270">
        <v>4688</v>
      </c>
      <c r="DU118" s="270">
        <v>1083</v>
      </c>
      <c r="DV118" s="270">
        <v>299</v>
      </c>
      <c r="DW118" s="270">
        <v>784</v>
      </c>
      <c r="DX118" s="270">
        <v>5980</v>
      </c>
      <c r="DY118" s="270">
        <v>2076</v>
      </c>
      <c r="DZ118" s="270">
        <v>3904</v>
      </c>
    </row>
    <row r="119" spans="1:130" x14ac:dyDescent="0.25">
      <c r="A119" s="57" t="s">
        <v>62</v>
      </c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266"/>
      <c r="BZ119" s="63"/>
      <c r="CA119" s="63"/>
      <c r="CB119" s="266"/>
      <c r="CC119" s="63"/>
      <c r="CD119" s="63"/>
      <c r="CE119" s="266"/>
      <c r="CF119" s="63"/>
      <c r="CG119" s="63"/>
      <c r="CH119" s="57"/>
      <c r="CI119" s="57"/>
      <c r="CJ119" s="57"/>
      <c r="CK119" s="63"/>
      <c r="CL119" s="57"/>
      <c r="CM119" s="57"/>
      <c r="CN119" s="63"/>
      <c r="CO119" s="57"/>
      <c r="CP119" s="57"/>
      <c r="CQ119" s="284"/>
      <c r="CR119" s="277"/>
      <c r="CS119" s="277"/>
      <c r="CT119" s="284"/>
      <c r="CU119" s="277"/>
      <c r="CV119" s="277"/>
      <c r="CW119" s="284"/>
      <c r="CX119" s="57"/>
      <c r="CY119" s="57"/>
      <c r="CZ119" s="334"/>
      <c r="DA119" s="335"/>
      <c r="DB119" s="335"/>
      <c r="DC119" s="336"/>
      <c r="DD119" s="335"/>
      <c r="DE119" s="335"/>
      <c r="DF119" s="336"/>
      <c r="DG119" s="335"/>
      <c r="DH119" s="337"/>
      <c r="DI119" s="318"/>
      <c r="DJ119" s="323"/>
      <c r="DK119" s="323"/>
      <c r="DL119" s="318"/>
      <c r="DM119" s="323"/>
      <c r="DN119" s="323"/>
      <c r="DO119" s="318"/>
      <c r="DP119" s="323"/>
      <c r="DQ119" s="323"/>
      <c r="DR119" s="57"/>
      <c r="DS119" s="57"/>
      <c r="DT119" s="57"/>
      <c r="DU119" s="57"/>
      <c r="DV119" s="57"/>
      <c r="DW119" s="57"/>
      <c r="DX119" s="57"/>
      <c r="DY119" s="57"/>
      <c r="DZ119" s="57"/>
    </row>
    <row r="120" spans="1:130" x14ac:dyDescent="0.25">
      <c r="A120" s="57" t="s">
        <v>97</v>
      </c>
      <c r="B120" s="55">
        <v>1685663</v>
      </c>
      <c r="C120" s="55">
        <v>820559</v>
      </c>
      <c r="D120" s="55">
        <v>865104</v>
      </c>
      <c r="E120" s="55">
        <v>645413</v>
      </c>
      <c r="F120" s="55">
        <v>326875</v>
      </c>
      <c r="G120" s="55">
        <v>318538</v>
      </c>
      <c r="H120" s="55">
        <v>1040250</v>
      </c>
      <c r="I120" s="55">
        <v>493684</v>
      </c>
      <c r="J120" s="55">
        <v>546566</v>
      </c>
      <c r="K120" s="55">
        <v>1726904</v>
      </c>
      <c r="L120" s="55">
        <v>840299</v>
      </c>
      <c r="M120" s="55">
        <v>886605</v>
      </c>
      <c r="N120" s="55">
        <v>656542</v>
      </c>
      <c r="U120" s="55">
        <v>508390</v>
      </c>
      <c r="V120" s="55">
        <v>561972</v>
      </c>
      <c r="W120" s="55">
        <v>1769263</v>
      </c>
      <c r="X120" s="55">
        <v>860591</v>
      </c>
      <c r="Y120" s="55">
        <v>908672</v>
      </c>
      <c r="Z120" s="55">
        <v>667724</v>
      </c>
      <c r="AA120" s="55">
        <v>337006</v>
      </c>
      <c r="AB120" s="55">
        <v>330718</v>
      </c>
      <c r="AC120" s="55">
        <v>1101539</v>
      </c>
      <c r="AD120" s="55">
        <v>523585</v>
      </c>
      <c r="AE120" s="55">
        <v>577954</v>
      </c>
      <c r="AF120" s="55">
        <v>1812811</v>
      </c>
      <c r="AG120" s="55">
        <v>881474</v>
      </c>
      <c r="AH120" s="55">
        <v>931337</v>
      </c>
      <c r="AI120" s="55">
        <v>679012</v>
      </c>
      <c r="AJ120" s="55">
        <v>342191</v>
      </c>
      <c r="AK120" s="55">
        <v>336821</v>
      </c>
      <c r="AL120" s="55">
        <v>1133799</v>
      </c>
      <c r="AM120" s="55">
        <v>539283</v>
      </c>
      <c r="AN120" s="55">
        <v>594516</v>
      </c>
      <c r="AO120" s="55">
        <v>1857611</v>
      </c>
      <c r="AP120" s="55">
        <v>902978</v>
      </c>
      <c r="AQ120" s="55">
        <v>954633</v>
      </c>
      <c r="AR120" s="55">
        <v>690414</v>
      </c>
      <c r="AS120" s="55">
        <v>347467</v>
      </c>
      <c r="AT120" s="55">
        <v>342947</v>
      </c>
      <c r="AU120" s="55">
        <v>1167197</v>
      </c>
      <c r="AV120" s="55">
        <v>555511</v>
      </c>
      <c r="AW120" s="55">
        <v>611686</v>
      </c>
      <c r="AX120" s="55">
        <v>1903728</v>
      </c>
      <c r="AY120" s="55">
        <v>925134</v>
      </c>
      <c r="AZ120" s="55">
        <v>978594</v>
      </c>
      <c r="BA120" s="55">
        <v>701924</v>
      </c>
      <c r="BB120" s="55">
        <v>352830</v>
      </c>
      <c r="BC120" s="55">
        <v>349094</v>
      </c>
      <c r="BD120" s="55">
        <v>1201804</v>
      </c>
      <c r="BE120" s="55">
        <v>572304</v>
      </c>
      <c r="BF120" s="55">
        <v>629500</v>
      </c>
      <c r="BG120" s="55">
        <v>1951011</v>
      </c>
      <c r="BH120" s="55">
        <v>947863</v>
      </c>
      <c r="BI120" s="55">
        <v>1003148</v>
      </c>
      <c r="BJ120" s="55">
        <v>713591</v>
      </c>
      <c r="BK120" s="55">
        <v>358302</v>
      </c>
      <c r="BL120" s="55">
        <v>355289</v>
      </c>
      <c r="BM120" s="55">
        <v>1237420</v>
      </c>
      <c r="BN120" s="55">
        <v>589561</v>
      </c>
      <c r="BO120" s="55">
        <v>647859</v>
      </c>
      <c r="BP120" s="190">
        <v>1999309</v>
      </c>
      <c r="BQ120" s="190">
        <v>971089</v>
      </c>
      <c r="BR120" s="190">
        <v>1028220</v>
      </c>
      <c r="BS120" s="190">
        <v>725458</v>
      </c>
      <c r="BT120" s="190">
        <v>363904</v>
      </c>
      <c r="BU120" s="190">
        <v>361554</v>
      </c>
      <c r="BV120" s="190">
        <v>1273851</v>
      </c>
      <c r="BW120" s="190">
        <v>607185</v>
      </c>
      <c r="BX120" s="190">
        <v>666666</v>
      </c>
      <c r="BY120" s="267">
        <v>2048676</v>
      </c>
      <c r="BZ120" s="64">
        <v>994836</v>
      </c>
      <c r="CA120" s="64">
        <v>1053840</v>
      </c>
      <c r="CB120" s="267">
        <v>737503</v>
      </c>
      <c r="CC120" s="64">
        <v>369622</v>
      </c>
      <c r="CD120" s="64">
        <v>367881</v>
      </c>
      <c r="CE120" s="267">
        <v>1311173</v>
      </c>
      <c r="CF120" s="64">
        <v>625214</v>
      </c>
      <c r="CG120" s="64">
        <v>685959</v>
      </c>
      <c r="CH120" s="55">
        <v>2099152</v>
      </c>
      <c r="CI120" s="55">
        <v>1019121</v>
      </c>
      <c r="CJ120" s="55">
        <v>1080031</v>
      </c>
      <c r="CK120" s="64">
        <v>749703</v>
      </c>
      <c r="CL120" s="55">
        <v>375443</v>
      </c>
      <c r="CM120" s="55">
        <v>374260</v>
      </c>
      <c r="CN120" s="64">
        <v>1349449</v>
      </c>
      <c r="CO120" s="55">
        <v>643678</v>
      </c>
      <c r="CP120" s="55">
        <v>705771</v>
      </c>
      <c r="CQ120" s="285">
        <v>2150769</v>
      </c>
      <c r="CR120" s="278">
        <v>1043958</v>
      </c>
      <c r="CS120" s="278">
        <v>1106811</v>
      </c>
      <c r="CT120" s="285">
        <v>762029</v>
      </c>
      <c r="CU120" s="278">
        <v>381351</v>
      </c>
      <c r="CV120" s="278">
        <v>380678</v>
      </c>
      <c r="CW120" s="285">
        <v>1388740</v>
      </c>
      <c r="CX120" s="55">
        <v>662607</v>
      </c>
      <c r="CY120" s="55">
        <v>726133</v>
      </c>
      <c r="CZ120" s="338">
        <v>2203762</v>
      </c>
      <c r="DA120" s="339">
        <v>1069493</v>
      </c>
      <c r="DB120" s="339">
        <v>1134269</v>
      </c>
      <c r="DC120" s="340">
        <v>774604</v>
      </c>
      <c r="DD120" s="339">
        <v>387417</v>
      </c>
      <c r="DE120" s="339">
        <v>387187</v>
      </c>
      <c r="DF120" s="340">
        <v>1429158</v>
      </c>
      <c r="DG120" s="339">
        <v>682076</v>
      </c>
      <c r="DH120" s="341">
        <v>747082</v>
      </c>
      <c r="DI120" s="319">
        <v>2258350</v>
      </c>
      <c r="DJ120" s="324">
        <v>1095864</v>
      </c>
      <c r="DK120" s="324">
        <v>1162486</v>
      </c>
      <c r="DL120" s="319">
        <v>787542</v>
      </c>
      <c r="DM120" s="324">
        <v>393707</v>
      </c>
      <c r="DN120" s="324">
        <v>393835</v>
      </c>
      <c r="DO120" s="319">
        <v>1470808</v>
      </c>
      <c r="DP120" s="324">
        <v>702157</v>
      </c>
      <c r="DQ120" s="324">
        <v>768651</v>
      </c>
      <c r="DR120" s="55">
        <v>2314537</v>
      </c>
      <c r="DS120" s="55">
        <v>1123071</v>
      </c>
      <c r="DT120" s="55">
        <v>1191466</v>
      </c>
      <c r="DU120" s="55">
        <v>800805</v>
      </c>
      <c r="DV120" s="55">
        <v>400200</v>
      </c>
      <c r="DW120" s="55">
        <v>400605</v>
      </c>
      <c r="DX120" s="55">
        <v>1513732</v>
      </c>
      <c r="DY120" s="55">
        <v>722871</v>
      </c>
      <c r="DZ120" s="55">
        <v>790861</v>
      </c>
    </row>
    <row r="121" spans="1:130" x14ac:dyDescent="0.25">
      <c r="A121" s="57" t="s">
        <v>113</v>
      </c>
      <c r="B121" s="55">
        <v>304642</v>
      </c>
      <c r="C121" s="55">
        <v>151993</v>
      </c>
      <c r="D121" s="55">
        <v>152649</v>
      </c>
      <c r="E121" s="55">
        <v>93150</v>
      </c>
      <c r="F121" s="55">
        <v>46584</v>
      </c>
      <c r="G121" s="55">
        <v>46566</v>
      </c>
      <c r="H121" s="55">
        <v>211492</v>
      </c>
      <c r="I121" s="55">
        <v>105409</v>
      </c>
      <c r="J121" s="55">
        <v>106083</v>
      </c>
      <c r="K121" s="55">
        <v>308954</v>
      </c>
      <c r="L121" s="55">
        <v>153982</v>
      </c>
      <c r="M121" s="55">
        <v>154972</v>
      </c>
      <c r="N121" s="55">
        <v>94562</v>
      </c>
      <c r="U121" s="55">
        <v>106730</v>
      </c>
      <c r="V121" s="55">
        <v>107662</v>
      </c>
      <c r="W121" s="55">
        <v>313089</v>
      </c>
      <c r="X121" s="55">
        <v>155897</v>
      </c>
      <c r="Y121" s="55">
        <v>157192</v>
      </c>
      <c r="Z121" s="55">
        <v>95627</v>
      </c>
      <c r="AA121" s="55">
        <v>47738</v>
      </c>
      <c r="AB121" s="55">
        <v>47889</v>
      </c>
      <c r="AC121" s="55">
        <v>217462</v>
      </c>
      <c r="AD121" s="55">
        <v>108159</v>
      </c>
      <c r="AE121" s="55">
        <v>109303</v>
      </c>
      <c r="AF121" s="55">
        <v>317311</v>
      </c>
      <c r="AG121" s="55">
        <v>157885</v>
      </c>
      <c r="AH121" s="55">
        <v>159426</v>
      </c>
      <c r="AI121" s="55">
        <v>96425</v>
      </c>
      <c r="AJ121" s="55">
        <v>48081</v>
      </c>
      <c r="AK121" s="55">
        <v>48344</v>
      </c>
      <c r="AL121" s="55">
        <v>220886</v>
      </c>
      <c r="AM121" s="55">
        <v>109804</v>
      </c>
      <c r="AN121" s="55">
        <v>111082</v>
      </c>
      <c r="AO121" s="55">
        <v>322257</v>
      </c>
      <c r="AP121" s="55">
        <v>160304</v>
      </c>
      <c r="AQ121" s="55">
        <v>161953</v>
      </c>
      <c r="AR121" s="55">
        <v>97111</v>
      </c>
      <c r="AS121" s="55">
        <v>48370</v>
      </c>
      <c r="AT121" s="55">
        <v>48741</v>
      </c>
      <c r="AU121" s="55">
        <v>225146</v>
      </c>
      <c r="AV121" s="55">
        <v>111934</v>
      </c>
      <c r="AW121" s="55">
        <v>113212</v>
      </c>
      <c r="AX121" s="55">
        <v>329473</v>
      </c>
      <c r="AY121" s="55">
        <v>163973</v>
      </c>
      <c r="AZ121" s="55">
        <v>165500</v>
      </c>
      <c r="BA121" s="55">
        <v>98027</v>
      </c>
      <c r="BB121" s="55">
        <v>48800</v>
      </c>
      <c r="BC121" s="55">
        <v>49227</v>
      </c>
      <c r="BD121" s="55">
        <v>231446</v>
      </c>
      <c r="BE121" s="55">
        <v>115173</v>
      </c>
      <c r="BF121" s="55">
        <v>116273</v>
      </c>
      <c r="BG121" s="55">
        <v>336208</v>
      </c>
      <c r="BH121" s="55">
        <v>167291</v>
      </c>
      <c r="BI121" s="55">
        <v>168917</v>
      </c>
      <c r="BJ121" s="55">
        <v>97998</v>
      </c>
      <c r="BK121" s="55">
        <v>48797</v>
      </c>
      <c r="BL121" s="55">
        <v>49201</v>
      </c>
      <c r="BM121" s="55">
        <v>238210</v>
      </c>
      <c r="BN121" s="55">
        <v>118494</v>
      </c>
      <c r="BO121" s="55">
        <v>119716</v>
      </c>
      <c r="BP121" s="190">
        <v>342974</v>
      </c>
      <c r="BQ121" s="190">
        <v>170625</v>
      </c>
      <c r="BR121" s="190">
        <v>172349</v>
      </c>
      <c r="BS121" s="190">
        <v>98151</v>
      </c>
      <c r="BT121" s="190">
        <v>48882</v>
      </c>
      <c r="BU121" s="190">
        <v>49269</v>
      </c>
      <c r="BV121" s="190">
        <v>244823</v>
      </c>
      <c r="BW121" s="190">
        <v>121743</v>
      </c>
      <c r="BX121" s="190">
        <v>123080</v>
      </c>
      <c r="BY121" s="267">
        <v>349736</v>
      </c>
      <c r="BZ121" s="64">
        <v>173957</v>
      </c>
      <c r="CA121" s="64">
        <v>175779</v>
      </c>
      <c r="CB121" s="267">
        <v>98419</v>
      </c>
      <c r="CC121" s="64">
        <v>49026</v>
      </c>
      <c r="CD121" s="64">
        <v>49393</v>
      </c>
      <c r="CE121" s="267">
        <v>251317</v>
      </c>
      <c r="CF121" s="64">
        <v>124931</v>
      </c>
      <c r="CG121" s="64">
        <v>126386</v>
      </c>
      <c r="CH121" s="55">
        <v>356475</v>
      </c>
      <c r="CI121" s="55">
        <v>177277</v>
      </c>
      <c r="CJ121" s="55">
        <v>179198</v>
      </c>
      <c r="CK121" s="64">
        <v>98786</v>
      </c>
      <c r="CL121" s="55">
        <v>49220</v>
      </c>
      <c r="CM121" s="55">
        <v>49566</v>
      </c>
      <c r="CN121" s="64">
        <v>257689</v>
      </c>
      <c r="CO121" s="55">
        <v>128057</v>
      </c>
      <c r="CP121" s="55">
        <v>129632</v>
      </c>
      <c r="CQ121" s="285">
        <v>363149</v>
      </c>
      <c r="CR121" s="278">
        <v>180562</v>
      </c>
      <c r="CS121" s="278">
        <v>182587</v>
      </c>
      <c r="CT121" s="285">
        <v>99225</v>
      </c>
      <c r="CU121" s="278">
        <v>49449</v>
      </c>
      <c r="CV121" s="278">
        <v>49776</v>
      </c>
      <c r="CW121" s="285">
        <v>263924</v>
      </c>
      <c r="CX121" s="55">
        <v>131113</v>
      </c>
      <c r="CY121" s="55">
        <v>132811</v>
      </c>
      <c r="CZ121" s="338">
        <v>369997</v>
      </c>
      <c r="DA121" s="339">
        <v>183951</v>
      </c>
      <c r="DB121" s="339">
        <v>186046</v>
      </c>
      <c r="DC121" s="340">
        <v>99739</v>
      </c>
      <c r="DD121" s="339">
        <v>49718</v>
      </c>
      <c r="DE121" s="339">
        <v>50021</v>
      </c>
      <c r="DF121" s="340">
        <v>270258</v>
      </c>
      <c r="DG121" s="339">
        <v>134233</v>
      </c>
      <c r="DH121" s="341">
        <v>136025</v>
      </c>
      <c r="DI121" s="319">
        <v>377227</v>
      </c>
      <c r="DJ121" s="324">
        <v>187564</v>
      </c>
      <c r="DK121" s="324">
        <v>189663</v>
      </c>
      <c r="DL121" s="319">
        <v>100310</v>
      </c>
      <c r="DM121" s="324">
        <v>50024</v>
      </c>
      <c r="DN121" s="324">
        <v>50286</v>
      </c>
      <c r="DO121" s="319">
        <v>276917</v>
      </c>
      <c r="DP121" s="324">
        <v>137540</v>
      </c>
      <c r="DQ121" s="324">
        <v>139377</v>
      </c>
      <c r="DR121" s="55">
        <v>384793</v>
      </c>
      <c r="DS121" s="55">
        <v>191371</v>
      </c>
      <c r="DT121" s="55">
        <v>193422</v>
      </c>
      <c r="DU121" s="55">
        <v>100920</v>
      </c>
      <c r="DV121" s="55">
        <v>50353</v>
      </c>
      <c r="DW121" s="55">
        <v>50567</v>
      </c>
      <c r="DX121" s="55">
        <v>283873</v>
      </c>
      <c r="DY121" s="55">
        <v>141018</v>
      </c>
      <c r="DZ121" s="55">
        <v>142855</v>
      </c>
    </row>
    <row r="122" spans="1:130" x14ac:dyDescent="0.25">
      <c r="A122" s="57">
        <v>41157</v>
      </c>
      <c r="B122" s="55">
        <v>261748</v>
      </c>
      <c r="C122" s="55">
        <v>130290</v>
      </c>
      <c r="D122" s="55">
        <v>131458</v>
      </c>
      <c r="E122" s="55">
        <v>87856</v>
      </c>
      <c r="F122" s="55">
        <v>43654</v>
      </c>
      <c r="G122" s="55">
        <v>44202</v>
      </c>
      <c r="H122" s="55">
        <v>173892</v>
      </c>
      <c r="I122" s="55">
        <v>86636</v>
      </c>
      <c r="J122" s="55">
        <v>87256</v>
      </c>
      <c r="K122" s="55">
        <v>270477</v>
      </c>
      <c r="L122" s="55">
        <v>134815</v>
      </c>
      <c r="M122" s="55">
        <v>135662</v>
      </c>
      <c r="N122" s="55">
        <v>89155</v>
      </c>
      <c r="U122" s="55">
        <v>90504</v>
      </c>
      <c r="V122" s="55">
        <v>90818</v>
      </c>
      <c r="W122" s="55">
        <v>278593</v>
      </c>
      <c r="X122" s="55">
        <v>138927</v>
      </c>
      <c r="Y122" s="55">
        <v>139666</v>
      </c>
      <c r="Z122" s="55">
        <v>90470</v>
      </c>
      <c r="AA122" s="55">
        <v>45002</v>
      </c>
      <c r="AB122" s="55">
        <v>45468</v>
      </c>
      <c r="AC122" s="55">
        <v>188123</v>
      </c>
      <c r="AD122" s="55">
        <v>93925</v>
      </c>
      <c r="AE122" s="55">
        <v>94198</v>
      </c>
      <c r="AF122" s="55">
        <v>286027</v>
      </c>
      <c r="AG122" s="55">
        <v>142601</v>
      </c>
      <c r="AH122" s="55">
        <v>143426</v>
      </c>
      <c r="AI122" s="55">
        <v>91777</v>
      </c>
      <c r="AJ122" s="55">
        <v>45709</v>
      </c>
      <c r="AK122" s="55">
        <v>46068</v>
      </c>
      <c r="AL122" s="55">
        <v>194250</v>
      </c>
      <c r="AM122" s="55">
        <v>96892</v>
      </c>
      <c r="AN122" s="55">
        <v>97358</v>
      </c>
      <c r="AO122" s="55">
        <v>292339</v>
      </c>
      <c r="AP122" s="55">
        <v>145603</v>
      </c>
      <c r="AQ122" s="55">
        <v>146736</v>
      </c>
      <c r="AR122" s="55">
        <v>92922</v>
      </c>
      <c r="AS122" s="55">
        <v>46338</v>
      </c>
      <c r="AT122" s="55">
        <v>46584</v>
      </c>
      <c r="AU122" s="55">
        <v>199417</v>
      </c>
      <c r="AV122" s="55">
        <v>99265</v>
      </c>
      <c r="AW122" s="55">
        <v>100152</v>
      </c>
      <c r="AX122" s="55">
        <v>296152</v>
      </c>
      <c r="AY122" s="55">
        <v>147215</v>
      </c>
      <c r="AZ122" s="55">
        <v>148937</v>
      </c>
      <c r="BA122" s="55">
        <v>93543</v>
      </c>
      <c r="BB122" s="55">
        <v>46675</v>
      </c>
      <c r="BC122" s="55">
        <v>46868</v>
      </c>
      <c r="BD122" s="55">
        <v>202609</v>
      </c>
      <c r="BE122" s="55">
        <v>100540</v>
      </c>
      <c r="BF122" s="55">
        <v>102069</v>
      </c>
      <c r="BG122" s="55">
        <v>300244</v>
      </c>
      <c r="BH122" s="55">
        <v>149073</v>
      </c>
      <c r="BI122" s="55">
        <v>151171</v>
      </c>
      <c r="BJ122" s="55">
        <v>94897</v>
      </c>
      <c r="BK122" s="55">
        <v>47333</v>
      </c>
      <c r="BL122" s="55">
        <v>47564</v>
      </c>
      <c r="BM122" s="55">
        <v>205347</v>
      </c>
      <c r="BN122" s="55">
        <v>101740</v>
      </c>
      <c r="BO122" s="55">
        <v>103607</v>
      </c>
      <c r="BP122" s="190">
        <v>304134</v>
      </c>
      <c r="BQ122" s="190">
        <v>150847</v>
      </c>
      <c r="BR122" s="190">
        <v>153287</v>
      </c>
      <c r="BS122" s="190">
        <v>95927</v>
      </c>
      <c r="BT122" s="190">
        <v>47824</v>
      </c>
      <c r="BU122" s="190">
        <v>48103</v>
      </c>
      <c r="BV122" s="190">
        <v>208207</v>
      </c>
      <c r="BW122" s="190">
        <v>103023</v>
      </c>
      <c r="BX122" s="190">
        <v>105184</v>
      </c>
      <c r="BY122" s="267">
        <v>308103</v>
      </c>
      <c r="BZ122" s="64">
        <v>152687</v>
      </c>
      <c r="CA122" s="64">
        <v>155416</v>
      </c>
      <c r="CB122" s="267">
        <v>96707</v>
      </c>
      <c r="CC122" s="64">
        <v>48178</v>
      </c>
      <c r="CD122" s="64">
        <v>48529</v>
      </c>
      <c r="CE122" s="267">
        <v>211396</v>
      </c>
      <c r="CF122" s="64">
        <v>104509</v>
      </c>
      <c r="CG122" s="64">
        <v>106887</v>
      </c>
      <c r="CH122" s="55">
        <v>312768</v>
      </c>
      <c r="CI122" s="55">
        <v>154945</v>
      </c>
      <c r="CJ122" s="55">
        <v>157823</v>
      </c>
      <c r="CK122" s="64">
        <v>97376</v>
      </c>
      <c r="CL122" s="55">
        <v>48480</v>
      </c>
      <c r="CM122" s="55">
        <v>48896</v>
      </c>
      <c r="CN122" s="64">
        <v>215392</v>
      </c>
      <c r="CO122" s="55">
        <v>106465</v>
      </c>
      <c r="CP122" s="55">
        <v>108927</v>
      </c>
      <c r="CQ122" s="285">
        <v>319662</v>
      </c>
      <c r="CR122" s="278">
        <v>158429</v>
      </c>
      <c r="CS122" s="278">
        <v>161233</v>
      </c>
      <c r="CT122" s="285">
        <v>98272</v>
      </c>
      <c r="CU122" s="278">
        <v>48920</v>
      </c>
      <c r="CV122" s="278">
        <v>49352</v>
      </c>
      <c r="CW122" s="285">
        <v>221390</v>
      </c>
      <c r="CX122" s="55">
        <v>109509</v>
      </c>
      <c r="CY122" s="55">
        <v>111881</v>
      </c>
      <c r="CZ122" s="338">
        <v>326089</v>
      </c>
      <c r="DA122" s="339">
        <v>161573</v>
      </c>
      <c r="DB122" s="339">
        <v>164516</v>
      </c>
      <c r="DC122" s="340">
        <v>98219</v>
      </c>
      <c r="DD122" s="339">
        <v>48926</v>
      </c>
      <c r="DE122" s="339">
        <v>49293</v>
      </c>
      <c r="DF122" s="340">
        <v>227870</v>
      </c>
      <c r="DG122" s="339">
        <v>112647</v>
      </c>
      <c r="DH122" s="341">
        <v>115223</v>
      </c>
      <c r="DI122" s="319">
        <v>332574</v>
      </c>
      <c r="DJ122" s="324">
        <v>164748</v>
      </c>
      <c r="DK122" s="324">
        <v>167826</v>
      </c>
      <c r="DL122" s="319">
        <v>98345</v>
      </c>
      <c r="DM122" s="324">
        <v>49016</v>
      </c>
      <c r="DN122" s="324">
        <v>49329</v>
      </c>
      <c r="DO122" s="319">
        <v>234229</v>
      </c>
      <c r="DP122" s="324">
        <v>115732</v>
      </c>
      <c r="DQ122" s="324">
        <v>118497</v>
      </c>
      <c r="DR122" s="55">
        <v>339085</v>
      </c>
      <c r="DS122" s="55">
        <v>167942</v>
      </c>
      <c r="DT122" s="55">
        <v>171143</v>
      </c>
      <c r="DU122" s="55">
        <v>98585</v>
      </c>
      <c r="DV122" s="55">
        <v>49166</v>
      </c>
      <c r="DW122" s="55">
        <v>49419</v>
      </c>
      <c r="DX122" s="55">
        <v>240500</v>
      </c>
      <c r="DY122" s="55">
        <v>118776</v>
      </c>
      <c r="DZ122" s="55">
        <v>121724</v>
      </c>
    </row>
    <row r="123" spans="1:130" x14ac:dyDescent="0.25">
      <c r="A123" s="57">
        <v>41913</v>
      </c>
      <c r="B123" s="55">
        <v>216858</v>
      </c>
      <c r="C123" s="55">
        <v>106259</v>
      </c>
      <c r="D123" s="55">
        <v>110599</v>
      </c>
      <c r="E123" s="55">
        <v>84520</v>
      </c>
      <c r="F123" s="55">
        <v>42212</v>
      </c>
      <c r="G123" s="55">
        <v>42308</v>
      </c>
      <c r="H123" s="55">
        <v>132338</v>
      </c>
      <c r="I123" s="55">
        <v>64047</v>
      </c>
      <c r="J123" s="55">
        <v>68291</v>
      </c>
      <c r="K123" s="55">
        <v>225599</v>
      </c>
      <c r="L123" s="55">
        <v>111021</v>
      </c>
      <c r="M123" s="55">
        <v>114578</v>
      </c>
      <c r="N123" s="55">
        <v>86366</v>
      </c>
      <c r="U123" s="55">
        <v>68011</v>
      </c>
      <c r="V123" s="55">
        <v>71222</v>
      </c>
      <c r="W123" s="55">
        <v>234683</v>
      </c>
      <c r="X123" s="55">
        <v>115991</v>
      </c>
      <c r="Y123" s="55">
        <v>118692</v>
      </c>
      <c r="Z123" s="55">
        <v>87887</v>
      </c>
      <c r="AA123" s="55">
        <v>43667</v>
      </c>
      <c r="AB123" s="55">
        <v>44220</v>
      </c>
      <c r="AC123" s="55">
        <v>146796</v>
      </c>
      <c r="AD123" s="55">
        <v>72324</v>
      </c>
      <c r="AE123" s="55">
        <v>74472</v>
      </c>
      <c r="AF123" s="55">
        <v>243910</v>
      </c>
      <c r="AG123" s="55">
        <v>121028</v>
      </c>
      <c r="AH123" s="55">
        <v>122882</v>
      </c>
      <c r="AI123" s="55">
        <v>89177</v>
      </c>
      <c r="AJ123" s="55">
        <v>44237</v>
      </c>
      <c r="AK123" s="55">
        <v>44940</v>
      </c>
      <c r="AL123" s="55">
        <v>154733</v>
      </c>
      <c r="AM123" s="55">
        <v>76791</v>
      </c>
      <c r="AN123" s="55">
        <v>77942</v>
      </c>
      <c r="AO123" s="55">
        <v>253026</v>
      </c>
      <c r="AP123" s="55">
        <v>125947</v>
      </c>
      <c r="AQ123" s="55">
        <v>127079</v>
      </c>
      <c r="AR123" s="55">
        <v>90351</v>
      </c>
      <c r="AS123" s="55">
        <v>44787</v>
      </c>
      <c r="AT123" s="55">
        <v>45564</v>
      </c>
      <c r="AU123" s="55">
        <v>162675</v>
      </c>
      <c r="AV123" s="55">
        <v>81160</v>
      </c>
      <c r="AW123" s="55">
        <v>81515</v>
      </c>
      <c r="AX123" s="55">
        <v>261852</v>
      </c>
      <c r="AY123" s="55">
        <v>130622</v>
      </c>
      <c r="AZ123" s="55">
        <v>131230</v>
      </c>
      <c r="BA123" s="55">
        <v>91510</v>
      </c>
      <c r="BB123" s="55">
        <v>45375</v>
      </c>
      <c r="BC123" s="55">
        <v>46135</v>
      </c>
      <c r="BD123" s="55">
        <v>170342</v>
      </c>
      <c r="BE123" s="55">
        <v>85247</v>
      </c>
      <c r="BF123" s="55">
        <v>85095</v>
      </c>
      <c r="BG123" s="55">
        <v>270219</v>
      </c>
      <c r="BH123" s="55">
        <v>134959</v>
      </c>
      <c r="BI123" s="55">
        <v>135260</v>
      </c>
      <c r="BJ123" s="55">
        <v>92701</v>
      </c>
      <c r="BK123" s="55">
        <v>46017</v>
      </c>
      <c r="BL123" s="55">
        <v>46684</v>
      </c>
      <c r="BM123" s="55">
        <v>177518</v>
      </c>
      <c r="BN123" s="55">
        <v>88942</v>
      </c>
      <c r="BO123" s="55">
        <v>88576</v>
      </c>
      <c r="BP123" s="190">
        <v>277986</v>
      </c>
      <c r="BQ123" s="190">
        <v>138888</v>
      </c>
      <c r="BR123" s="190">
        <v>139098</v>
      </c>
      <c r="BS123" s="190">
        <v>93905</v>
      </c>
      <c r="BT123" s="190">
        <v>46690</v>
      </c>
      <c r="BU123" s="190">
        <v>47215</v>
      </c>
      <c r="BV123" s="190">
        <v>184081</v>
      </c>
      <c r="BW123" s="190">
        <v>92198</v>
      </c>
      <c r="BX123" s="190">
        <v>91883</v>
      </c>
      <c r="BY123" s="267">
        <v>285075</v>
      </c>
      <c r="BZ123" s="64">
        <v>142386</v>
      </c>
      <c r="CA123" s="64">
        <v>142689</v>
      </c>
      <c r="CB123" s="267">
        <v>95097</v>
      </c>
      <c r="CC123" s="64">
        <v>47377</v>
      </c>
      <c r="CD123" s="64">
        <v>47720</v>
      </c>
      <c r="CE123" s="267">
        <v>189978</v>
      </c>
      <c r="CF123" s="64">
        <v>95009</v>
      </c>
      <c r="CG123" s="64">
        <v>94969</v>
      </c>
      <c r="CH123" s="55">
        <v>291061</v>
      </c>
      <c r="CI123" s="55">
        <v>145218</v>
      </c>
      <c r="CJ123" s="55">
        <v>145843</v>
      </c>
      <c r="CK123" s="64">
        <v>96124</v>
      </c>
      <c r="CL123" s="55">
        <v>47983</v>
      </c>
      <c r="CM123" s="55">
        <v>48141</v>
      </c>
      <c r="CN123" s="64">
        <v>194937</v>
      </c>
      <c r="CO123" s="55">
        <v>97235</v>
      </c>
      <c r="CP123" s="55">
        <v>97702</v>
      </c>
      <c r="CQ123" s="285">
        <v>294592</v>
      </c>
      <c r="CR123" s="278">
        <v>146687</v>
      </c>
      <c r="CS123" s="278">
        <v>147905</v>
      </c>
      <c r="CT123" s="285">
        <v>96636</v>
      </c>
      <c r="CU123" s="278">
        <v>48301</v>
      </c>
      <c r="CV123" s="278">
        <v>48335</v>
      </c>
      <c r="CW123" s="285">
        <v>197956</v>
      </c>
      <c r="CX123" s="55">
        <v>98386</v>
      </c>
      <c r="CY123" s="55">
        <v>99570</v>
      </c>
      <c r="CZ123" s="338">
        <v>298393</v>
      </c>
      <c r="DA123" s="339">
        <v>148394</v>
      </c>
      <c r="DB123" s="339">
        <v>149999</v>
      </c>
      <c r="DC123" s="340">
        <v>97868</v>
      </c>
      <c r="DD123" s="339">
        <v>48933</v>
      </c>
      <c r="DE123" s="339">
        <v>48935</v>
      </c>
      <c r="DF123" s="340">
        <v>200525</v>
      </c>
      <c r="DG123" s="339">
        <v>99461</v>
      </c>
      <c r="DH123" s="341">
        <v>101064</v>
      </c>
      <c r="DI123" s="319">
        <v>302006</v>
      </c>
      <c r="DJ123" s="324">
        <v>150021</v>
      </c>
      <c r="DK123" s="324">
        <v>151985</v>
      </c>
      <c r="DL123" s="319">
        <v>98775</v>
      </c>
      <c r="DM123" s="324">
        <v>49394</v>
      </c>
      <c r="DN123" s="324">
        <v>49381</v>
      </c>
      <c r="DO123" s="319">
        <v>203231</v>
      </c>
      <c r="DP123" s="324">
        <v>100627</v>
      </c>
      <c r="DQ123" s="324">
        <v>102604</v>
      </c>
      <c r="DR123" s="55">
        <v>305691</v>
      </c>
      <c r="DS123" s="55">
        <v>151713</v>
      </c>
      <c r="DT123" s="55">
        <v>153978</v>
      </c>
      <c r="DU123" s="55">
        <v>99428</v>
      </c>
      <c r="DV123" s="55">
        <v>49717</v>
      </c>
      <c r="DW123" s="55">
        <v>49711</v>
      </c>
      <c r="DX123" s="55">
        <v>206263</v>
      </c>
      <c r="DY123" s="55">
        <v>101996</v>
      </c>
      <c r="DZ123" s="55">
        <v>104267</v>
      </c>
    </row>
    <row r="124" spans="1:130" s="270" customFormat="1" x14ac:dyDescent="0.25">
      <c r="A124" s="269" t="s">
        <v>114</v>
      </c>
      <c r="B124" s="270">
        <v>180794</v>
      </c>
      <c r="C124" s="270">
        <v>87681</v>
      </c>
      <c r="D124" s="270">
        <v>93113</v>
      </c>
      <c r="E124" s="270">
        <v>76663</v>
      </c>
      <c r="F124" s="270">
        <v>38451</v>
      </c>
      <c r="G124" s="270">
        <v>38212</v>
      </c>
      <c r="H124" s="270">
        <v>104131</v>
      </c>
      <c r="I124" s="270">
        <v>49230</v>
      </c>
      <c r="J124" s="270">
        <v>54901</v>
      </c>
      <c r="K124" s="270">
        <v>186638</v>
      </c>
      <c r="L124" s="270">
        <v>90638</v>
      </c>
      <c r="M124" s="270">
        <v>96000</v>
      </c>
      <c r="N124" s="270">
        <v>79043</v>
      </c>
      <c r="U124" s="270">
        <v>51016</v>
      </c>
      <c r="V124" s="270">
        <v>56579</v>
      </c>
      <c r="W124" s="270">
        <v>192824</v>
      </c>
      <c r="X124" s="270">
        <v>93768</v>
      </c>
      <c r="Y124" s="270">
        <v>99056</v>
      </c>
      <c r="Z124" s="270">
        <v>81474</v>
      </c>
      <c r="AA124" s="270">
        <v>40809</v>
      </c>
      <c r="AB124" s="270">
        <v>40665</v>
      </c>
      <c r="AC124" s="270">
        <v>111350</v>
      </c>
      <c r="AD124" s="270">
        <v>52959</v>
      </c>
      <c r="AE124" s="270">
        <v>58391</v>
      </c>
      <c r="AF124" s="270">
        <v>199455</v>
      </c>
      <c r="AG124" s="270">
        <v>97162</v>
      </c>
      <c r="AH124" s="270">
        <v>102293</v>
      </c>
      <c r="AI124" s="270">
        <v>83872</v>
      </c>
      <c r="AJ124" s="270">
        <v>41970</v>
      </c>
      <c r="AK124" s="270">
        <v>41902</v>
      </c>
      <c r="AL124" s="270">
        <v>115583</v>
      </c>
      <c r="AM124" s="270">
        <v>55192</v>
      </c>
      <c r="AN124" s="270">
        <v>60391</v>
      </c>
      <c r="AO124" s="270">
        <v>206682</v>
      </c>
      <c r="AP124" s="270">
        <v>100947</v>
      </c>
      <c r="AQ124" s="270">
        <v>105735</v>
      </c>
      <c r="AR124" s="270">
        <v>86133</v>
      </c>
      <c r="AS124" s="270">
        <v>43042</v>
      </c>
      <c r="AT124" s="270">
        <v>43091</v>
      </c>
      <c r="AU124" s="270">
        <v>120549</v>
      </c>
      <c r="AV124" s="270">
        <v>57905</v>
      </c>
      <c r="AW124" s="270">
        <v>62644</v>
      </c>
      <c r="AX124" s="270">
        <v>214598</v>
      </c>
      <c r="AY124" s="270">
        <v>105200</v>
      </c>
      <c r="AZ124" s="270">
        <v>109398</v>
      </c>
      <c r="BA124" s="270">
        <v>88184</v>
      </c>
      <c r="BB124" s="270">
        <v>43985</v>
      </c>
      <c r="BC124" s="270">
        <v>44199</v>
      </c>
      <c r="BD124" s="270">
        <v>126414</v>
      </c>
      <c r="BE124" s="270">
        <v>61215</v>
      </c>
      <c r="BF124" s="270">
        <v>65199</v>
      </c>
      <c r="BG124" s="270">
        <v>223069</v>
      </c>
      <c r="BH124" s="270">
        <v>109831</v>
      </c>
      <c r="BI124" s="270">
        <v>113238</v>
      </c>
      <c r="BJ124" s="270">
        <v>89925</v>
      </c>
      <c r="BK124" s="270">
        <v>44773</v>
      </c>
      <c r="BL124" s="270">
        <v>45152</v>
      </c>
      <c r="BM124" s="270">
        <v>133144</v>
      </c>
      <c r="BN124" s="270">
        <v>65058</v>
      </c>
      <c r="BO124" s="270">
        <v>68086</v>
      </c>
      <c r="BP124" s="271">
        <v>231868</v>
      </c>
      <c r="BQ124" s="271">
        <v>114659</v>
      </c>
      <c r="BR124" s="271">
        <v>117209</v>
      </c>
      <c r="BS124" s="271">
        <v>91340</v>
      </c>
      <c r="BT124" s="271">
        <v>45416</v>
      </c>
      <c r="BU124" s="271">
        <v>45924</v>
      </c>
      <c r="BV124" s="271">
        <v>140528</v>
      </c>
      <c r="BW124" s="271">
        <v>69243</v>
      </c>
      <c r="BX124" s="271">
        <v>71285</v>
      </c>
      <c r="BY124" s="272">
        <v>240811</v>
      </c>
      <c r="BZ124" s="273">
        <v>119553</v>
      </c>
      <c r="CA124" s="273">
        <v>121258</v>
      </c>
      <c r="CB124" s="272">
        <v>92530</v>
      </c>
      <c r="CC124" s="273">
        <v>45976</v>
      </c>
      <c r="CD124" s="273">
        <v>46554</v>
      </c>
      <c r="CE124" s="272">
        <v>148281</v>
      </c>
      <c r="CF124" s="273">
        <v>73577</v>
      </c>
      <c r="CG124" s="273">
        <v>74704</v>
      </c>
      <c r="CH124" s="270">
        <v>249645</v>
      </c>
      <c r="CI124" s="270">
        <v>124331</v>
      </c>
      <c r="CJ124" s="270">
        <v>125314</v>
      </c>
      <c r="CK124" s="273">
        <v>93602</v>
      </c>
      <c r="CL124" s="270">
        <v>46512</v>
      </c>
      <c r="CM124" s="270">
        <v>47090</v>
      </c>
      <c r="CN124" s="273">
        <v>156043</v>
      </c>
      <c r="CO124" s="270">
        <v>77819</v>
      </c>
      <c r="CP124" s="270">
        <v>78224</v>
      </c>
      <c r="CQ124" s="286">
        <v>258188</v>
      </c>
      <c r="CR124" s="279">
        <v>128868</v>
      </c>
      <c r="CS124" s="279">
        <v>129320</v>
      </c>
      <c r="CT124" s="286">
        <v>94654</v>
      </c>
      <c r="CU124" s="279">
        <v>47085</v>
      </c>
      <c r="CV124" s="279">
        <v>47569</v>
      </c>
      <c r="CW124" s="286">
        <v>163534</v>
      </c>
      <c r="CX124" s="270">
        <v>81783</v>
      </c>
      <c r="CY124" s="270">
        <v>81751</v>
      </c>
      <c r="CZ124" s="342">
        <v>266293</v>
      </c>
      <c r="DA124" s="343">
        <v>133076</v>
      </c>
      <c r="DB124" s="343">
        <v>133217</v>
      </c>
      <c r="DC124" s="344">
        <v>95738</v>
      </c>
      <c r="DD124" s="343">
        <v>47708</v>
      </c>
      <c r="DE124" s="343">
        <v>48030</v>
      </c>
      <c r="DF124" s="344">
        <v>170555</v>
      </c>
      <c r="DG124" s="343">
        <v>85368</v>
      </c>
      <c r="DH124" s="345">
        <v>85187</v>
      </c>
      <c r="DI124" s="320">
        <v>273804</v>
      </c>
      <c r="DJ124" s="325">
        <v>136882</v>
      </c>
      <c r="DK124" s="325">
        <v>136922</v>
      </c>
      <c r="DL124" s="320">
        <v>96822</v>
      </c>
      <c r="DM124" s="325">
        <v>48356</v>
      </c>
      <c r="DN124" s="325">
        <v>48466</v>
      </c>
      <c r="DO124" s="320">
        <v>176982</v>
      </c>
      <c r="DP124" s="325">
        <v>88526</v>
      </c>
      <c r="DQ124" s="325">
        <v>88456</v>
      </c>
      <c r="DR124" s="270">
        <v>280662</v>
      </c>
      <c r="DS124" s="270">
        <v>140270</v>
      </c>
      <c r="DT124" s="270">
        <v>140392</v>
      </c>
      <c r="DU124" s="270">
        <v>97890</v>
      </c>
      <c r="DV124" s="270">
        <v>49014</v>
      </c>
      <c r="DW124" s="270">
        <v>48876</v>
      </c>
      <c r="DX124" s="270">
        <v>182772</v>
      </c>
      <c r="DY124" s="270">
        <v>91256</v>
      </c>
      <c r="DZ124" s="270">
        <v>91516</v>
      </c>
    </row>
    <row r="125" spans="1:130" s="270" customFormat="1" x14ac:dyDescent="0.25">
      <c r="A125" s="269" t="s">
        <v>115</v>
      </c>
      <c r="B125" s="270">
        <v>149228</v>
      </c>
      <c r="C125" s="270">
        <v>70765</v>
      </c>
      <c r="D125" s="270">
        <v>78463</v>
      </c>
      <c r="E125" s="270">
        <v>67635</v>
      </c>
      <c r="F125" s="270">
        <v>34167</v>
      </c>
      <c r="G125" s="270">
        <v>33468</v>
      </c>
      <c r="H125" s="270">
        <v>81593</v>
      </c>
      <c r="I125" s="270">
        <v>36598</v>
      </c>
      <c r="J125" s="270">
        <v>44995</v>
      </c>
      <c r="K125" s="270">
        <v>153591</v>
      </c>
      <c r="L125" s="270">
        <v>72599</v>
      </c>
      <c r="M125" s="270">
        <v>80992</v>
      </c>
      <c r="N125" s="270">
        <v>69454</v>
      </c>
      <c r="U125" s="270">
        <v>37494</v>
      </c>
      <c r="V125" s="270">
        <v>46643</v>
      </c>
      <c r="W125" s="270">
        <v>158336</v>
      </c>
      <c r="X125" s="270">
        <v>74805</v>
      </c>
      <c r="Y125" s="270">
        <v>83531</v>
      </c>
      <c r="Z125" s="270">
        <v>71354</v>
      </c>
      <c r="AA125" s="270">
        <v>36070</v>
      </c>
      <c r="AB125" s="270">
        <v>35284</v>
      </c>
      <c r="AC125" s="270">
        <v>86982</v>
      </c>
      <c r="AD125" s="270">
        <v>38735</v>
      </c>
      <c r="AE125" s="270">
        <v>48247</v>
      </c>
      <c r="AF125" s="270">
        <v>163409</v>
      </c>
      <c r="AG125" s="270">
        <v>77312</v>
      </c>
      <c r="AH125" s="270">
        <v>86097</v>
      </c>
      <c r="AI125" s="270">
        <v>73351</v>
      </c>
      <c r="AJ125" s="270">
        <v>37071</v>
      </c>
      <c r="AK125" s="270">
        <v>36280</v>
      </c>
      <c r="AL125" s="270">
        <v>90058</v>
      </c>
      <c r="AM125" s="270">
        <v>40241</v>
      </c>
      <c r="AN125" s="270">
        <v>49817</v>
      </c>
      <c r="AO125" s="270">
        <v>168726</v>
      </c>
      <c r="AP125" s="270">
        <v>80024</v>
      </c>
      <c r="AQ125" s="270">
        <v>88702</v>
      </c>
      <c r="AR125" s="270">
        <v>75461</v>
      </c>
      <c r="AS125" s="270">
        <v>38125</v>
      </c>
      <c r="AT125" s="270">
        <v>37336</v>
      </c>
      <c r="AU125" s="270">
        <v>93265</v>
      </c>
      <c r="AV125" s="270">
        <v>41899</v>
      </c>
      <c r="AW125" s="270">
        <v>51366</v>
      </c>
      <c r="AX125" s="270">
        <v>174225</v>
      </c>
      <c r="AY125" s="270">
        <v>82880</v>
      </c>
      <c r="AZ125" s="270">
        <v>91345</v>
      </c>
      <c r="BA125" s="270">
        <v>77689</v>
      </c>
      <c r="BB125" s="270">
        <v>39243</v>
      </c>
      <c r="BC125" s="270">
        <v>38446</v>
      </c>
      <c r="BD125" s="270">
        <v>96536</v>
      </c>
      <c r="BE125" s="270">
        <v>43637</v>
      </c>
      <c r="BF125" s="270">
        <v>52899</v>
      </c>
      <c r="BG125" s="270">
        <v>179946</v>
      </c>
      <c r="BH125" s="270">
        <v>85848</v>
      </c>
      <c r="BI125" s="270">
        <v>94098</v>
      </c>
      <c r="BJ125" s="270">
        <v>80016</v>
      </c>
      <c r="BK125" s="270">
        <v>40404</v>
      </c>
      <c r="BL125" s="270">
        <v>39612</v>
      </c>
      <c r="BM125" s="270">
        <v>99930</v>
      </c>
      <c r="BN125" s="270">
        <v>45444</v>
      </c>
      <c r="BO125" s="270">
        <v>54486</v>
      </c>
      <c r="BP125" s="271">
        <v>186018</v>
      </c>
      <c r="BQ125" s="271">
        <v>88996</v>
      </c>
      <c r="BR125" s="271">
        <v>97022</v>
      </c>
      <c r="BS125" s="271">
        <v>82408</v>
      </c>
      <c r="BT125" s="271">
        <v>41590</v>
      </c>
      <c r="BU125" s="271">
        <v>40818</v>
      </c>
      <c r="BV125" s="271">
        <v>103610</v>
      </c>
      <c r="BW125" s="271">
        <v>47406</v>
      </c>
      <c r="BX125" s="271">
        <v>56204</v>
      </c>
      <c r="BY125" s="272">
        <v>192509</v>
      </c>
      <c r="BZ125" s="273">
        <v>92394</v>
      </c>
      <c r="CA125" s="273">
        <v>100115</v>
      </c>
      <c r="CB125" s="272">
        <v>84753</v>
      </c>
      <c r="CC125" s="273">
        <v>42743</v>
      </c>
      <c r="CD125" s="273">
        <v>42010</v>
      </c>
      <c r="CE125" s="272">
        <v>107756</v>
      </c>
      <c r="CF125" s="273">
        <v>49651</v>
      </c>
      <c r="CG125" s="273">
        <v>58105</v>
      </c>
      <c r="CH125" s="270">
        <v>199581</v>
      </c>
      <c r="CI125" s="270">
        <v>96172</v>
      </c>
      <c r="CJ125" s="270">
        <v>103409</v>
      </c>
      <c r="CK125" s="273">
        <v>86968</v>
      </c>
      <c r="CL125" s="270">
        <v>43811</v>
      </c>
      <c r="CM125" s="270">
        <v>43157</v>
      </c>
      <c r="CN125" s="273">
        <v>112613</v>
      </c>
      <c r="CO125" s="270">
        <v>52361</v>
      </c>
      <c r="CP125" s="270">
        <v>60252</v>
      </c>
      <c r="CQ125" s="286">
        <v>207323</v>
      </c>
      <c r="CR125" s="279">
        <v>100401</v>
      </c>
      <c r="CS125" s="279">
        <v>106922</v>
      </c>
      <c r="CT125" s="286">
        <v>88978</v>
      </c>
      <c r="CU125" s="279">
        <v>44751</v>
      </c>
      <c r="CV125" s="279">
        <v>44227</v>
      </c>
      <c r="CW125" s="286">
        <v>118345</v>
      </c>
      <c r="CX125" s="270">
        <v>55650</v>
      </c>
      <c r="CY125" s="270">
        <v>62695</v>
      </c>
      <c r="CZ125" s="342">
        <v>215605</v>
      </c>
      <c r="DA125" s="343">
        <v>104999</v>
      </c>
      <c r="DB125" s="343">
        <v>110606</v>
      </c>
      <c r="DC125" s="344">
        <v>90685</v>
      </c>
      <c r="DD125" s="343">
        <v>45542</v>
      </c>
      <c r="DE125" s="343">
        <v>45143</v>
      </c>
      <c r="DF125" s="344">
        <v>124920</v>
      </c>
      <c r="DG125" s="343">
        <v>59457</v>
      </c>
      <c r="DH125" s="345">
        <v>65463</v>
      </c>
      <c r="DI125" s="320">
        <v>224222</v>
      </c>
      <c r="DJ125" s="325">
        <v>109795</v>
      </c>
      <c r="DK125" s="325">
        <v>114427</v>
      </c>
      <c r="DL125" s="320">
        <v>92073</v>
      </c>
      <c r="DM125" s="325">
        <v>46188</v>
      </c>
      <c r="DN125" s="325">
        <v>45885</v>
      </c>
      <c r="DO125" s="320">
        <v>132149</v>
      </c>
      <c r="DP125" s="325">
        <v>63607</v>
      </c>
      <c r="DQ125" s="325">
        <v>68542</v>
      </c>
      <c r="DR125" s="270">
        <v>232980</v>
      </c>
      <c r="DS125" s="270">
        <v>114655</v>
      </c>
      <c r="DT125" s="270">
        <v>118325</v>
      </c>
      <c r="DU125" s="270">
        <v>93233</v>
      </c>
      <c r="DV125" s="270">
        <v>46750</v>
      </c>
      <c r="DW125" s="270">
        <v>46483</v>
      </c>
      <c r="DX125" s="270">
        <v>139747</v>
      </c>
      <c r="DY125" s="270">
        <v>67905</v>
      </c>
      <c r="DZ125" s="270">
        <v>71842</v>
      </c>
    </row>
    <row r="126" spans="1:130" s="270" customFormat="1" x14ac:dyDescent="0.25">
      <c r="A126" s="269" t="s">
        <v>116</v>
      </c>
      <c r="B126" s="270">
        <v>124004</v>
      </c>
      <c r="C126" s="270">
        <v>58186</v>
      </c>
      <c r="D126" s="270">
        <v>65818</v>
      </c>
      <c r="E126" s="270">
        <v>57298</v>
      </c>
      <c r="F126" s="270">
        <v>29075</v>
      </c>
      <c r="G126" s="270">
        <v>28223</v>
      </c>
      <c r="H126" s="270">
        <v>66706</v>
      </c>
      <c r="I126" s="270">
        <v>29111</v>
      </c>
      <c r="J126" s="270">
        <v>37595</v>
      </c>
      <c r="K126" s="270">
        <v>126584</v>
      </c>
      <c r="L126" s="270">
        <v>59281</v>
      </c>
      <c r="M126" s="270">
        <v>67303</v>
      </c>
      <c r="N126" s="270">
        <v>58167</v>
      </c>
      <c r="U126" s="270">
        <v>29706</v>
      </c>
      <c r="V126" s="270">
        <v>38711</v>
      </c>
      <c r="W126" s="270">
        <v>129377</v>
      </c>
      <c r="X126" s="270">
        <v>60401</v>
      </c>
      <c r="Y126" s="270">
        <v>68976</v>
      </c>
      <c r="Z126" s="270">
        <v>59211</v>
      </c>
      <c r="AA126" s="270">
        <v>30153</v>
      </c>
      <c r="AB126" s="270">
        <v>29058</v>
      </c>
      <c r="AC126" s="270">
        <v>70166</v>
      </c>
      <c r="AD126" s="270">
        <v>30248</v>
      </c>
      <c r="AE126" s="270">
        <v>39918</v>
      </c>
      <c r="AF126" s="270">
        <v>132449</v>
      </c>
      <c r="AG126" s="270">
        <v>61601</v>
      </c>
      <c r="AH126" s="270">
        <v>70848</v>
      </c>
      <c r="AI126" s="270">
        <v>60449</v>
      </c>
      <c r="AJ126" s="270">
        <v>30820</v>
      </c>
      <c r="AK126" s="270">
        <v>29629</v>
      </c>
      <c r="AL126" s="270">
        <v>72000</v>
      </c>
      <c r="AM126" s="270">
        <v>30781</v>
      </c>
      <c r="AN126" s="270">
        <v>41219</v>
      </c>
      <c r="AO126" s="270">
        <v>135892</v>
      </c>
      <c r="AP126" s="270">
        <v>62965</v>
      </c>
      <c r="AQ126" s="270">
        <v>72927</v>
      </c>
      <c r="AR126" s="270">
        <v>61910</v>
      </c>
      <c r="AS126" s="270">
        <v>31589</v>
      </c>
      <c r="AT126" s="270">
        <v>30321</v>
      </c>
      <c r="AU126" s="270">
        <v>73982</v>
      </c>
      <c r="AV126" s="270">
        <v>31376</v>
      </c>
      <c r="AW126" s="270">
        <v>42606</v>
      </c>
      <c r="AX126" s="270">
        <v>139780</v>
      </c>
      <c r="AY126" s="270">
        <v>64543</v>
      </c>
      <c r="AZ126" s="270">
        <v>75237</v>
      </c>
      <c r="BA126" s="270">
        <v>63629</v>
      </c>
      <c r="BB126" s="270">
        <v>32477</v>
      </c>
      <c r="BC126" s="270">
        <v>31152</v>
      </c>
      <c r="BD126" s="270">
        <v>76151</v>
      </c>
      <c r="BE126" s="270">
        <v>32066</v>
      </c>
      <c r="BF126" s="270">
        <v>44085</v>
      </c>
      <c r="BG126" s="270">
        <v>144094</v>
      </c>
      <c r="BH126" s="270">
        <v>66437</v>
      </c>
      <c r="BI126" s="270">
        <v>77657</v>
      </c>
      <c r="BJ126" s="270">
        <v>65507</v>
      </c>
      <c r="BK126" s="270">
        <v>33436</v>
      </c>
      <c r="BL126" s="270">
        <v>32071</v>
      </c>
      <c r="BM126" s="270">
        <v>78587</v>
      </c>
      <c r="BN126" s="270">
        <v>33001</v>
      </c>
      <c r="BO126" s="270">
        <v>45586</v>
      </c>
      <c r="BP126" s="271">
        <v>148769</v>
      </c>
      <c r="BQ126" s="271">
        <v>68682</v>
      </c>
      <c r="BR126" s="271">
        <v>80087</v>
      </c>
      <c r="BS126" s="271">
        <v>67459</v>
      </c>
      <c r="BT126" s="271">
        <v>34417</v>
      </c>
      <c r="BU126" s="271">
        <v>33042</v>
      </c>
      <c r="BV126" s="271">
        <v>81310</v>
      </c>
      <c r="BW126" s="271">
        <v>34265</v>
      </c>
      <c r="BX126" s="271">
        <v>47045</v>
      </c>
      <c r="BY126" s="272">
        <v>153772</v>
      </c>
      <c r="BZ126" s="273">
        <v>71219</v>
      </c>
      <c r="CA126" s="273">
        <v>82553</v>
      </c>
      <c r="CB126" s="272">
        <v>69517</v>
      </c>
      <c r="CC126" s="273">
        <v>35439</v>
      </c>
      <c r="CD126" s="273">
        <v>34078</v>
      </c>
      <c r="CE126" s="272">
        <v>84255</v>
      </c>
      <c r="CF126" s="273">
        <v>35780</v>
      </c>
      <c r="CG126" s="273">
        <v>48475</v>
      </c>
      <c r="CH126" s="270">
        <v>159011</v>
      </c>
      <c r="CI126" s="270">
        <v>73956</v>
      </c>
      <c r="CJ126" s="270">
        <v>85055</v>
      </c>
      <c r="CK126" s="273">
        <v>71683</v>
      </c>
      <c r="CL126" s="270">
        <v>36512</v>
      </c>
      <c r="CM126" s="270">
        <v>35171</v>
      </c>
      <c r="CN126" s="273">
        <v>87328</v>
      </c>
      <c r="CO126" s="270">
        <v>37444</v>
      </c>
      <c r="CP126" s="270">
        <v>49884</v>
      </c>
      <c r="CQ126" s="286">
        <v>164427</v>
      </c>
      <c r="CR126" s="279">
        <v>76831</v>
      </c>
      <c r="CS126" s="279">
        <v>87596</v>
      </c>
      <c r="CT126" s="286">
        <v>73962</v>
      </c>
      <c r="CU126" s="279">
        <v>37649</v>
      </c>
      <c r="CV126" s="279">
        <v>36313</v>
      </c>
      <c r="CW126" s="286">
        <v>90465</v>
      </c>
      <c r="CX126" s="270">
        <v>39182</v>
      </c>
      <c r="CY126" s="270">
        <v>51283</v>
      </c>
      <c r="CZ126" s="342">
        <v>170072</v>
      </c>
      <c r="DA126" s="343">
        <v>79817</v>
      </c>
      <c r="DB126" s="343">
        <v>90255</v>
      </c>
      <c r="DC126" s="344">
        <v>76344</v>
      </c>
      <c r="DD126" s="343">
        <v>38827</v>
      </c>
      <c r="DE126" s="343">
        <v>37517</v>
      </c>
      <c r="DF126" s="344">
        <v>93728</v>
      </c>
      <c r="DG126" s="343">
        <v>40990</v>
      </c>
      <c r="DH126" s="345">
        <v>52738</v>
      </c>
      <c r="DI126" s="320">
        <v>176094</v>
      </c>
      <c r="DJ126" s="325">
        <v>83001</v>
      </c>
      <c r="DK126" s="325">
        <v>93093</v>
      </c>
      <c r="DL126" s="320">
        <v>78818</v>
      </c>
      <c r="DM126" s="325">
        <v>40049</v>
      </c>
      <c r="DN126" s="325">
        <v>38769</v>
      </c>
      <c r="DO126" s="320">
        <v>97276</v>
      </c>
      <c r="DP126" s="325">
        <v>42952</v>
      </c>
      <c r="DQ126" s="325">
        <v>54324</v>
      </c>
      <c r="DR126" s="270">
        <v>182562</v>
      </c>
      <c r="DS126" s="270">
        <v>86444</v>
      </c>
      <c r="DT126" s="270">
        <v>96118</v>
      </c>
      <c r="DU126" s="270">
        <v>81267</v>
      </c>
      <c r="DV126" s="270">
        <v>41245</v>
      </c>
      <c r="DW126" s="270">
        <v>40022</v>
      </c>
      <c r="DX126" s="270">
        <v>101295</v>
      </c>
      <c r="DY126" s="270">
        <v>45199</v>
      </c>
      <c r="DZ126" s="270">
        <v>56096</v>
      </c>
    </row>
    <row r="127" spans="1:130" s="270" customFormat="1" x14ac:dyDescent="0.25">
      <c r="A127" s="269" t="s">
        <v>117</v>
      </c>
      <c r="B127" s="270">
        <v>101147</v>
      </c>
      <c r="C127" s="270">
        <v>47129</v>
      </c>
      <c r="D127" s="270">
        <v>54018</v>
      </c>
      <c r="E127" s="270">
        <v>45000</v>
      </c>
      <c r="F127" s="270">
        <v>22913</v>
      </c>
      <c r="G127" s="270">
        <v>22087</v>
      </c>
      <c r="H127" s="270">
        <v>56147</v>
      </c>
      <c r="I127" s="270">
        <v>24216</v>
      </c>
      <c r="J127" s="270">
        <v>31931</v>
      </c>
      <c r="K127" s="270">
        <v>102334</v>
      </c>
      <c r="L127" s="270">
        <v>47699</v>
      </c>
      <c r="M127" s="270">
        <v>54635</v>
      </c>
      <c r="N127" s="270">
        <v>45273</v>
      </c>
      <c r="U127" s="270">
        <v>24681</v>
      </c>
      <c r="V127" s="270">
        <v>32380</v>
      </c>
      <c r="W127" s="270">
        <v>103984</v>
      </c>
      <c r="X127" s="270">
        <v>48466</v>
      </c>
      <c r="Y127" s="270">
        <v>55518</v>
      </c>
      <c r="Z127" s="270">
        <v>45892</v>
      </c>
      <c r="AA127" s="270">
        <v>23317</v>
      </c>
      <c r="AB127" s="270">
        <v>22575</v>
      </c>
      <c r="AC127" s="270">
        <v>58092</v>
      </c>
      <c r="AD127" s="270">
        <v>25149</v>
      </c>
      <c r="AE127" s="270">
        <v>32943</v>
      </c>
      <c r="AF127" s="270">
        <v>106021</v>
      </c>
      <c r="AG127" s="270">
        <v>49396</v>
      </c>
      <c r="AH127" s="270">
        <v>56625</v>
      </c>
      <c r="AI127" s="270">
        <v>46755</v>
      </c>
      <c r="AJ127" s="270">
        <v>23756</v>
      </c>
      <c r="AK127" s="270">
        <v>22999</v>
      </c>
      <c r="AL127" s="270">
        <v>59266</v>
      </c>
      <c r="AM127" s="270">
        <v>25640</v>
      </c>
      <c r="AN127" s="270">
        <v>33626</v>
      </c>
      <c r="AO127" s="270">
        <v>108333</v>
      </c>
      <c r="AP127" s="270">
        <v>50431</v>
      </c>
      <c r="AQ127" s="270">
        <v>57902</v>
      </c>
      <c r="AR127" s="270">
        <v>47732</v>
      </c>
      <c r="AS127" s="270">
        <v>24270</v>
      </c>
      <c r="AT127" s="270">
        <v>23462</v>
      </c>
      <c r="AU127" s="270">
        <v>60601</v>
      </c>
      <c r="AV127" s="270">
        <v>26161</v>
      </c>
      <c r="AW127" s="270">
        <v>34440</v>
      </c>
      <c r="AX127" s="270">
        <v>110858</v>
      </c>
      <c r="AY127" s="270">
        <v>51549</v>
      </c>
      <c r="AZ127" s="270">
        <v>59309</v>
      </c>
      <c r="BA127" s="270">
        <v>48725</v>
      </c>
      <c r="BB127" s="270">
        <v>24807</v>
      </c>
      <c r="BC127" s="270">
        <v>23918</v>
      </c>
      <c r="BD127" s="270">
        <v>62133</v>
      </c>
      <c r="BE127" s="270">
        <v>26742</v>
      </c>
      <c r="BF127" s="270">
        <v>35391</v>
      </c>
      <c r="BG127" s="270">
        <v>113551</v>
      </c>
      <c r="BH127" s="270">
        <v>52693</v>
      </c>
      <c r="BI127" s="270">
        <v>60858</v>
      </c>
      <c r="BJ127" s="270">
        <v>49789</v>
      </c>
      <c r="BK127" s="270">
        <v>25381</v>
      </c>
      <c r="BL127" s="270">
        <v>24408</v>
      </c>
      <c r="BM127" s="270">
        <v>63762</v>
      </c>
      <c r="BN127" s="270">
        <v>27312</v>
      </c>
      <c r="BO127" s="270">
        <v>36450</v>
      </c>
      <c r="BP127" s="271">
        <v>116449</v>
      </c>
      <c r="BQ127" s="271">
        <v>53864</v>
      </c>
      <c r="BR127" s="271">
        <v>62585</v>
      </c>
      <c r="BS127" s="271">
        <v>51018</v>
      </c>
      <c r="BT127" s="271">
        <v>26031</v>
      </c>
      <c r="BU127" s="271">
        <v>24987</v>
      </c>
      <c r="BV127" s="271">
        <v>65431</v>
      </c>
      <c r="BW127" s="271">
        <v>27833</v>
      </c>
      <c r="BX127" s="271">
        <v>37598</v>
      </c>
      <c r="BY127" s="272">
        <v>119607</v>
      </c>
      <c r="BZ127" s="273">
        <v>55108</v>
      </c>
      <c r="CA127" s="273">
        <v>64499</v>
      </c>
      <c r="CB127" s="272">
        <v>52424</v>
      </c>
      <c r="CC127" s="273">
        <v>26761</v>
      </c>
      <c r="CD127" s="273">
        <v>25663</v>
      </c>
      <c r="CE127" s="272">
        <v>67183</v>
      </c>
      <c r="CF127" s="273">
        <v>28347</v>
      </c>
      <c r="CG127" s="273">
        <v>38836</v>
      </c>
      <c r="CH127" s="270">
        <v>123113</v>
      </c>
      <c r="CI127" s="270">
        <v>56501</v>
      </c>
      <c r="CJ127" s="270">
        <v>66612</v>
      </c>
      <c r="CK127" s="273">
        <v>54037</v>
      </c>
      <c r="CL127" s="270">
        <v>27585</v>
      </c>
      <c r="CM127" s="270">
        <v>26452</v>
      </c>
      <c r="CN127" s="273">
        <v>69076</v>
      </c>
      <c r="CO127" s="270">
        <v>28916</v>
      </c>
      <c r="CP127" s="270">
        <v>40160</v>
      </c>
      <c r="CQ127" s="286">
        <v>127039</v>
      </c>
      <c r="CR127" s="279">
        <v>58098</v>
      </c>
      <c r="CS127" s="279">
        <v>68941</v>
      </c>
      <c r="CT127" s="286">
        <v>55885</v>
      </c>
      <c r="CU127" s="279">
        <v>28518</v>
      </c>
      <c r="CV127" s="279">
        <v>27367</v>
      </c>
      <c r="CW127" s="286">
        <v>71154</v>
      </c>
      <c r="CX127" s="270">
        <v>29580</v>
      </c>
      <c r="CY127" s="270">
        <v>41574</v>
      </c>
      <c r="CZ127" s="342">
        <v>131398</v>
      </c>
      <c r="DA127" s="343">
        <v>60011</v>
      </c>
      <c r="DB127" s="343">
        <v>71387</v>
      </c>
      <c r="DC127" s="344">
        <v>57912</v>
      </c>
      <c r="DD127" s="343">
        <v>29533</v>
      </c>
      <c r="DE127" s="343">
        <v>28379</v>
      </c>
      <c r="DF127" s="344">
        <v>73486</v>
      </c>
      <c r="DG127" s="343">
        <v>30478</v>
      </c>
      <c r="DH127" s="345">
        <v>43008</v>
      </c>
      <c r="DI127" s="320">
        <v>136152</v>
      </c>
      <c r="DJ127" s="325">
        <v>62286</v>
      </c>
      <c r="DK127" s="325">
        <v>73866</v>
      </c>
      <c r="DL127" s="320">
        <v>60044</v>
      </c>
      <c r="DM127" s="325">
        <v>30590</v>
      </c>
      <c r="DN127" s="325">
        <v>29454</v>
      </c>
      <c r="DO127" s="320">
        <v>76108</v>
      </c>
      <c r="DP127" s="325">
        <v>31696</v>
      </c>
      <c r="DQ127" s="325">
        <v>44412</v>
      </c>
      <c r="DR127" s="270">
        <v>141268</v>
      </c>
      <c r="DS127" s="270">
        <v>64866</v>
      </c>
      <c r="DT127" s="270">
        <v>76402</v>
      </c>
      <c r="DU127" s="270">
        <v>62320</v>
      </c>
      <c r="DV127" s="270">
        <v>31713</v>
      </c>
      <c r="DW127" s="270">
        <v>30607</v>
      </c>
      <c r="DX127" s="270">
        <v>78948</v>
      </c>
      <c r="DY127" s="270">
        <v>33153</v>
      </c>
      <c r="DZ127" s="270">
        <v>45795</v>
      </c>
    </row>
    <row r="128" spans="1:130" s="270" customFormat="1" x14ac:dyDescent="0.25">
      <c r="A128" s="269" t="s">
        <v>118</v>
      </c>
      <c r="B128" s="270">
        <v>82939</v>
      </c>
      <c r="C128" s="270">
        <v>38833</v>
      </c>
      <c r="D128" s="270">
        <v>44106</v>
      </c>
      <c r="E128" s="270">
        <v>36027</v>
      </c>
      <c r="F128" s="270">
        <v>18484</v>
      </c>
      <c r="G128" s="270">
        <v>17543</v>
      </c>
      <c r="H128" s="270">
        <v>46912</v>
      </c>
      <c r="I128" s="270">
        <v>20349</v>
      </c>
      <c r="J128" s="270">
        <v>26563</v>
      </c>
      <c r="K128" s="270">
        <v>84074</v>
      </c>
      <c r="L128" s="270">
        <v>39209</v>
      </c>
      <c r="M128" s="270">
        <v>44865</v>
      </c>
      <c r="N128" s="270">
        <v>36271</v>
      </c>
      <c r="U128" s="270">
        <v>20707</v>
      </c>
      <c r="V128" s="270">
        <v>27096</v>
      </c>
      <c r="W128" s="270">
        <v>84993</v>
      </c>
      <c r="X128" s="270">
        <v>39562</v>
      </c>
      <c r="Y128" s="270">
        <v>45431</v>
      </c>
      <c r="Z128" s="270">
        <v>36329</v>
      </c>
      <c r="AA128" s="270">
        <v>18455</v>
      </c>
      <c r="AB128" s="270">
        <v>17874</v>
      </c>
      <c r="AC128" s="270">
        <v>48664</v>
      </c>
      <c r="AD128" s="270">
        <v>21107</v>
      </c>
      <c r="AE128" s="270">
        <v>27557</v>
      </c>
      <c r="AF128" s="270">
        <v>85812</v>
      </c>
      <c r="AG128" s="270">
        <v>39923</v>
      </c>
      <c r="AH128" s="270">
        <v>45889</v>
      </c>
      <c r="AI128" s="270">
        <v>36307</v>
      </c>
      <c r="AJ128" s="270">
        <v>18389</v>
      </c>
      <c r="AK128" s="270">
        <v>17918</v>
      </c>
      <c r="AL128" s="270">
        <v>49505</v>
      </c>
      <c r="AM128" s="270">
        <v>21534</v>
      </c>
      <c r="AN128" s="270">
        <v>27971</v>
      </c>
      <c r="AO128" s="270">
        <v>86693</v>
      </c>
      <c r="AP128" s="270">
        <v>40330</v>
      </c>
      <c r="AQ128" s="270">
        <v>46363</v>
      </c>
      <c r="AR128" s="270">
        <v>36357</v>
      </c>
      <c r="AS128" s="270">
        <v>18368</v>
      </c>
      <c r="AT128" s="270">
        <v>17989</v>
      </c>
      <c r="AU128" s="270">
        <v>50336</v>
      </c>
      <c r="AV128" s="270">
        <v>21962</v>
      </c>
      <c r="AW128" s="270">
        <v>28374</v>
      </c>
      <c r="AX128" s="270">
        <v>87726</v>
      </c>
      <c r="AY128" s="270">
        <v>40804</v>
      </c>
      <c r="AZ128" s="270">
        <v>46922</v>
      </c>
      <c r="BA128" s="270">
        <v>36556</v>
      </c>
      <c r="BB128" s="270">
        <v>18423</v>
      </c>
      <c r="BC128" s="270">
        <v>18133</v>
      </c>
      <c r="BD128" s="270">
        <v>51170</v>
      </c>
      <c r="BE128" s="270">
        <v>22381</v>
      </c>
      <c r="BF128" s="270">
        <v>28789</v>
      </c>
      <c r="BG128" s="270">
        <v>89106</v>
      </c>
      <c r="BH128" s="270">
        <v>41419</v>
      </c>
      <c r="BI128" s="270">
        <v>47687</v>
      </c>
      <c r="BJ128" s="270">
        <v>37037</v>
      </c>
      <c r="BK128" s="270">
        <v>18627</v>
      </c>
      <c r="BL128" s="270">
        <v>18410</v>
      </c>
      <c r="BM128" s="270">
        <v>52069</v>
      </c>
      <c r="BN128" s="270">
        <v>22792</v>
      </c>
      <c r="BO128" s="270">
        <v>29277</v>
      </c>
      <c r="BP128" s="271">
        <v>90899</v>
      </c>
      <c r="BQ128" s="271">
        <v>42207</v>
      </c>
      <c r="BR128" s="271">
        <v>48692</v>
      </c>
      <c r="BS128" s="271">
        <v>37826</v>
      </c>
      <c r="BT128" s="271">
        <v>19004</v>
      </c>
      <c r="BU128" s="271">
        <v>18822</v>
      </c>
      <c r="BV128" s="271">
        <v>53073</v>
      </c>
      <c r="BW128" s="271">
        <v>23203</v>
      </c>
      <c r="BX128" s="271">
        <v>29870</v>
      </c>
      <c r="BY128" s="272">
        <v>93052</v>
      </c>
      <c r="BZ128" s="273">
        <v>43145</v>
      </c>
      <c r="CA128" s="273">
        <v>49907</v>
      </c>
      <c r="CB128" s="272">
        <v>38839</v>
      </c>
      <c r="CC128" s="273">
        <v>19508</v>
      </c>
      <c r="CD128" s="273">
        <v>19331</v>
      </c>
      <c r="CE128" s="272">
        <v>54213</v>
      </c>
      <c r="CF128" s="273">
        <v>23637</v>
      </c>
      <c r="CG128" s="273">
        <v>30576</v>
      </c>
      <c r="CH128" s="270">
        <v>95457</v>
      </c>
      <c r="CI128" s="270">
        <v>44176</v>
      </c>
      <c r="CJ128" s="270">
        <v>51281</v>
      </c>
      <c r="CK128" s="273">
        <v>39951</v>
      </c>
      <c r="CL128" s="270">
        <v>20075</v>
      </c>
      <c r="CM128" s="270">
        <v>19876</v>
      </c>
      <c r="CN128" s="273">
        <v>55506</v>
      </c>
      <c r="CO128" s="270">
        <v>24101</v>
      </c>
      <c r="CP128" s="270">
        <v>31405</v>
      </c>
      <c r="CQ128" s="286">
        <v>98059</v>
      </c>
      <c r="CR128" s="279">
        <v>45280</v>
      </c>
      <c r="CS128" s="279">
        <v>52779</v>
      </c>
      <c r="CT128" s="286">
        <v>41077</v>
      </c>
      <c r="CU128" s="279">
        <v>20661</v>
      </c>
      <c r="CV128" s="279">
        <v>20416</v>
      </c>
      <c r="CW128" s="286">
        <v>56982</v>
      </c>
      <c r="CX128" s="270">
        <v>24619</v>
      </c>
      <c r="CY128" s="270">
        <v>32363</v>
      </c>
      <c r="CZ128" s="342">
        <v>100844</v>
      </c>
      <c r="DA128" s="343">
        <v>46422</v>
      </c>
      <c r="DB128" s="343">
        <v>54422</v>
      </c>
      <c r="DC128" s="344">
        <v>42283</v>
      </c>
      <c r="DD128" s="343">
        <v>21292</v>
      </c>
      <c r="DE128" s="343">
        <v>20991</v>
      </c>
      <c r="DF128" s="344">
        <v>58561</v>
      </c>
      <c r="DG128" s="343">
        <v>25130</v>
      </c>
      <c r="DH128" s="345">
        <v>33431</v>
      </c>
      <c r="DI128" s="320">
        <v>103873</v>
      </c>
      <c r="DJ128" s="325">
        <v>47620</v>
      </c>
      <c r="DK128" s="325">
        <v>56253</v>
      </c>
      <c r="DL128" s="320">
        <v>43682</v>
      </c>
      <c r="DM128" s="325">
        <v>22017</v>
      </c>
      <c r="DN128" s="325">
        <v>21665</v>
      </c>
      <c r="DO128" s="320">
        <v>60191</v>
      </c>
      <c r="DP128" s="325">
        <v>25603</v>
      </c>
      <c r="DQ128" s="325">
        <v>34588</v>
      </c>
      <c r="DR128" s="270">
        <v>107195</v>
      </c>
      <c r="DS128" s="270">
        <v>48917</v>
      </c>
      <c r="DT128" s="270">
        <v>58278</v>
      </c>
      <c r="DU128" s="270">
        <v>45283</v>
      </c>
      <c r="DV128" s="270">
        <v>22838</v>
      </c>
      <c r="DW128" s="270">
        <v>22445</v>
      </c>
      <c r="DX128" s="270">
        <v>61912</v>
      </c>
      <c r="DY128" s="270">
        <v>26079</v>
      </c>
      <c r="DZ128" s="270">
        <v>35833</v>
      </c>
    </row>
    <row r="129" spans="1:130" s="270" customFormat="1" x14ac:dyDescent="0.25">
      <c r="A129" s="269" t="s">
        <v>119</v>
      </c>
      <c r="B129" s="270">
        <v>64313</v>
      </c>
      <c r="C129" s="270">
        <v>31853</v>
      </c>
      <c r="D129" s="270">
        <v>32460</v>
      </c>
      <c r="E129" s="270">
        <v>26249</v>
      </c>
      <c r="F129" s="270">
        <v>14059</v>
      </c>
      <c r="G129" s="270">
        <v>12190</v>
      </c>
      <c r="H129" s="270">
        <v>38064</v>
      </c>
      <c r="I129" s="270">
        <v>17794</v>
      </c>
      <c r="J129" s="270">
        <v>20270</v>
      </c>
      <c r="K129" s="270">
        <v>65563</v>
      </c>
      <c r="L129" s="270">
        <v>32127</v>
      </c>
      <c r="M129" s="270">
        <v>33436</v>
      </c>
      <c r="N129" s="270">
        <v>26707</v>
      </c>
      <c r="U129" s="270">
        <v>17964</v>
      </c>
      <c r="V129" s="270">
        <v>20892</v>
      </c>
      <c r="W129" s="270">
        <v>67096</v>
      </c>
      <c r="X129" s="270">
        <v>32451</v>
      </c>
      <c r="Y129" s="270">
        <v>34645</v>
      </c>
      <c r="Z129" s="270">
        <v>27378</v>
      </c>
      <c r="AA129" s="270">
        <v>14350</v>
      </c>
      <c r="AB129" s="270">
        <v>13028</v>
      </c>
      <c r="AC129" s="270">
        <v>39718</v>
      </c>
      <c r="AD129" s="270">
        <v>18101</v>
      </c>
      <c r="AE129" s="270">
        <v>21617</v>
      </c>
      <c r="AF129" s="270">
        <v>68763</v>
      </c>
      <c r="AG129" s="270">
        <v>32806</v>
      </c>
      <c r="AH129" s="270">
        <v>35957</v>
      </c>
      <c r="AI129" s="270">
        <v>28149</v>
      </c>
      <c r="AJ129" s="270">
        <v>14575</v>
      </c>
      <c r="AK129" s="270">
        <v>13574</v>
      </c>
      <c r="AL129" s="270">
        <v>40614</v>
      </c>
      <c r="AM129" s="270">
        <v>18231</v>
      </c>
      <c r="AN129" s="270">
        <v>22383</v>
      </c>
      <c r="AO129" s="270">
        <v>70395</v>
      </c>
      <c r="AP129" s="270">
        <v>33194</v>
      </c>
      <c r="AQ129" s="270">
        <v>37201</v>
      </c>
      <c r="AR129" s="270">
        <v>28871</v>
      </c>
      <c r="AS129" s="270">
        <v>14787</v>
      </c>
      <c r="AT129" s="270">
        <v>14084</v>
      </c>
      <c r="AU129" s="270">
        <v>41524</v>
      </c>
      <c r="AV129" s="270">
        <v>18407</v>
      </c>
      <c r="AW129" s="270">
        <v>23117</v>
      </c>
      <c r="AX129" s="270">
        <v>71867</v>
      </c>
      <c r="AY129" s="270">
        <v>33596</v>
      </c>
      <c r="AZ129" s="270">
        <v>38271</v>
      </c>
      <c r="BA129" s="270">
        <v>29454</v>
      </c>
      <c r="BB129" s="270">
        <v>14952</v>
      </c>
      <c r="BC129" s="270">
        <v>14502</v>
      </c>
      <c r="BD129" s="270">
        <v>42413</v>
      </c>
      <c r="BE129" s="270">
        <v>18644</v>
      </c>
      <c r="BF129" s="270">
        <v>23769</v>
      </c>
      <c r="BG129" s="270">
        <v>73116</v>
      </c>
      <c r="BH129" s="270">
        <v>33992</v>
      </c>
      <c r="BI129" s="270">
        <v>39124</v>
      </c>
      <c r="BJ129" s="270">
        <v>29840</v>
      </c>
      <c r="BK129" s="270">
        <v>15044</v>
      </c>
      <c r="BL129" s="270">
        <v>14796</v>
      </c>
      <c r="BM129" s="270">
        <v>43276</v>
      </c>
      <c r="BN129" s="270">
        <v>18948</v>
      </c>
      <c r="BO129" s="270">
        <v>24328</v>
      </c>
      <c r="BP129" s="271">
        <v>74171</v>
      </c>
      <c r="BQ129" s="271">
        <v>34372</v>
      </c>
      <c r="BR129" s="271">
        <v>39799</v>
      </c>
      <c r="BS129" s="271">
        <v>30057</v>
      </c>
      <c r="BT129" s="271">
        <v>15080</v>
      </c>
      <c r="BU129" s="271">
        <v>14977</v>
      </c>
      <c r="BV129" s="271">
        <v>44114</v>
      </c>
      <c r="BW129" s="271">
        <v>19292</v>
      </c>
      <c r="BX129" s="271">
        <v>24822</v>
      </c>
      <c r="BY129" s="272">
        <v>75140</v>
      </c>
      <c r="BZ129" s="273">
        <v>34760</v>
      </c>
      <c r="CA129" s="273">
        <v>40380</v>
      </c>
      <c r="CB129" s="272">
        <v>30205</v>
      </c>
      <c r="CC129" s="273">
        <v>15100</v>
      </c>
      <c r="CD129" s="273">
        <v>15105</v>
      </c>
      <c r="CE129" s="272">
        <v>44935</v>
      </c>
      <c r="CF129" s="273">
        <v>19660</v>
      </c>
      <c r="CG129" s="273">
        <v>25275</v>
      </c>
      <c r="CH129" s="270">
        <v>76158</v>
      </c>
      <c r="CI129" s="270">
        <v>35187</v>
      </c>
      <c r="CJ129" s="270">
        <v>40971</v>
      </c>
      <c r="CK129" s="273">
        <v>30414</v>
      </c>
      <c r="CL129" s="270">
        <v>15158</v>
      </c>
      <c r="CM129" s="270">
        <v>15256</v>
      </c>
      <c r="CN129" s="273">
        <v>45744</v>
      </c>
      <c r="CO129" s="270">
        <v>20029</v>
      </c>
      <c r="CP129" s="270">
        <v>25715</v>
      </c>
      <c r="CQ129" s="286">
        <v>77314</v>
      </c>
      <c r="CR129" s="279">
        <v>35670</v>
      </c>
      <c r="CS129" s="279">
        <v>41644</v>
      </c>
      <c r="CT129" s="286">
        <v>30759</v>
      </c>
      <c r="CU129" s="279">
        <v>15283</v>
      </c>
      <c r="CV129" s="279">
        <v>15476</v>
      </c>
      <c r="CW129" s="286">
        <v>46555</v>
      </c>
      <c r="CX129" s="270">
        <v>20387</v>
      </c>
      <c r="CY129" s="270">
        <v>26168</v>
      </c>
      <c r="CZ129" s="342">
        <v>78803</v>
      </c>
      <c r="DA129" s="343">
        <v>36297</v>
      </c>
      <c r="DB129" s="343">
        <v>42506</v>
      </c>
      <c r="DC129" s="344">
        <v>31368</v>
      </c>
      <c r="DD129" s="343">
        <v>15550</v>
      </c>
      <c r="DE129" s="343">
        <v>15818</v>
      </c>
      <c r="DF129" s="344">
        <v>47435</v>
      </c>
      <c r="DG129" s="343">
        <v>20747</v>
      </c>
      <c r="DH129" s="345">
        <v>26688</v>
      </c>
      <c r="DI129" s="320">
        <v>80699</v>
      </c>
      <c r="DJ129" s="325">
        <v>37090</v>
      </c>
      <c r="DK129" s="325">
        <v>43609</v>
      </c>
      <c r="DL129" s="320">
        <v>32277</v>
      </c>
      <c r="DM129" s="325">
        <v>15982</v>
      </c>
      <c r="DN129" s="325">
        <v>16295</v>
      </c>
      <c r="DO129" s="320">
        <v>48422</v>
      </c>
      <c r="DP129" s="325">
        <v>21108</v>
      </c>
      <c r="DQ129" s="325">
        <v>27314</v>
      </c>
      <c r="DR129" s="270">
        <v>82958</v>
      </c>
      <c r="DS129" s="270">
        <v>38040</v>
      </c>
      <c r="DT129" s="270">
        <v>44918</v>
      </c>
      <c r="DU129" s="270">
        <v>33406</v>
      </c>
      <c r="DV129" s="270">
        <v>16538</v>
      </c>
      <c r="DW129" s="270">
        <v>16868</v>
      </c>
      <c r="DX129" s="270">
        <v>49552</v>
      </c>
      <c r="DY129" s="270">
        <v>21502</v>
      </c>
      <c r="DZ129" s="270">
        <v>28050</v>
      </c>
    </row>
    <row r="130" spans="1:130" s="270" customFormat="1" x14ac:dyDescent="0.25">
      <c r="A130" s="269" t="s">
        <v>120</v>
      </c>
      <c r="B130" s="270">
        <v>52048</v>
      </c>
      <c r="C130" s="270">
        <v>26135</v>
      </c>
      <c r="D130" s="270">
        <v>25913</v>
      </c>
      <c r="E130" s="270">
        <v>20969</v>
      </c>
      <c r="F130" s="270">
        <v>11445</v>
      </c>
      <c r="G130" s="270">
        <v>9524</v>
      </c>
      <c r="H130" s="270">
        <v>31079</v>
      </c>
      <c r="I130" s="270">
        <v>14690</v>
      </c>
      <c r="J130" s="270">
        <v>16389</v>
      </c>
      <c r="K130" s="270">
        <v>52253</v>
      </c>
      <c r="L130" s="270">
        <v>26313</v>
      </c>
      <c r="M130" s="270">
        <v>25940</v>
      </c>
      <c r="N130" s="270">
        <v>20812</v>
      </c>
      <c r="U130" s="270">
        <v>14987</v>
      </c>
      <c r="V130" s="270">
        <v>16454</v>
      </c>
      <c r="W130" s="270">
        <v>52578</v>
      </c>
      <c r="X130" s="270">
        <v>26504</v>
      </c>
      <c r="Y130" s="270">
        <v>26074</v>
      </c>
      <c r="Z130" s="270">
        <v>20648</v>
      </c>
      <c r="AA130" s="270">
        <v>11196</v>
      </c>
      <c r="AB130" s="270">
        <v>9452</v>
      </c>
      <c r="AC130" s="270">
        <v>31930</v>
      </c>
      <c r="AD130" s="270">
        <v>15308</v>
      </c>
      <c r="AE130" s="270">
        <v>16622</v>
      </c>
      <c r="AF130" s="270">
        <v>53084</v>
      </c>
      <c r="AG130" s="270">
        <v>26719</v>
      </c>
      <c r="AH130" s="270">
        <v>26365</v>
      </c>
      <c r="AI130" s="270">
        <v>20553</v>
      </c>
      <c r="AJ130" s="270">
        <v>11092</v>
      </c>
      <c r="AK130" s="270">
        <v>9461</v>
      </c>
      <c r="AL130" s="270">
        <v>32531</v>
      </c>
      <c r="AM130" s="270">
        <v>15627</v>
      </c>
      <c r="AN130" s="270">
        <v>16904</v>
      </c>
      <c r="AO130" s="270">
        <v>53833</v>
      </c>
      <c r="AP130" s="270">
        <v>26952</v>
      </c>
      <c r="AQ130" s="270">
        <v>26881</v>
      </c>
      <c r="AR130" s="270">
        <v>20629</v>
      </c>
      <c r="AS130" s="270">
        <v>11056</v>
      </c>
      <c r="AT130" s="270">
        <v>9573</v>
      </c>
      <c r="AU130" s="270">
        <v>33204</v>
      </c>
      <c r="AV130" s="270">
        <v>15896</v>
      </c>
      <c r="AW130" s="270">
        <v>17308</v>
      </c>
      <c r="AX130" s="270">
        <v>54870</v>
      </c>
      <c r="AY130" s="270">
        <v>27218</v>
      </c>
      <c r="AZ130" s="270">
        <v>27652</v>
      </c>
      <c r="BA130" s="270">
        <v>20937</v>
      </c>
      <c r="BB130" s="270">
        <v>11118</v>
      </c>
      <c r="BC130" s="270">
        <v>9819</v>
      </c>
      <c r="BD130" s="270">
        <v>33933</v>
      </c>
      <c r="BE130" s="270">
        <v>16100</v>
      </c>
      <c r="BF130" s="270">
        <v>17833</v>
      </c>
      <c r="BG130" s="270">
        <v>56205</v>
      </c>
      <c r="BH130" s="270">
        <v>27518</v>
      </c>
      <c r="BI130" s="270">
        <v>28687</v>
      </c>
      <c r="BJ130" s="270">
        <v>21490</v>
      </c>
      <c r="BK130" s="270">
        <v>11280</v>
      </c>
      <c r="BL130" s="270">
        <v>10210</v>
      </c>
      <c r="BM130" s="270">
        <v>34715</v>
      </c>
      <c r="BN130" s="270">
        <v>16238</v>
      </c>
      <c r="BO130" s="270">
        <v>18477</v>
      </c>
      <c r="BP130" s="271">
        <v>57802</v>
      </c>
      <c r="BQ130" s="271">
        <v>27861</v>
      </c>
      <c r="BR130" s="271">
        <v>29941</v>
      </c>
      <c r="BS130" s="271">
        <v>22237</v>
      </c>
      <c r="BT130" s="271">
        <v>11514</v>
      </c>
      <c r="BU130" s="271">
        <v>10723</v>
      </c>
      <c r="BV130" s="271">
        <v>35565</v>
      </c>
      <c r="BW130" s="271">
        <v>16347</v>
      </c>
      <c r="BX130" s="271">
        <v>19218</v>
      </c>
      <c r="BY130" s="272">
        <v>59513</v>
      </c>
      <c r="BZ130" s="273">
        <v>28227</v>
      </c>
      <c r="CA130" s="273">
        <v>31286</v>
      </c>
      <c r="CB130" s="272">
        <v>23067</v>
      </c>
      <c r="CC130" s="273">
        <v>11777</v>
      </c>
      <c r="CD130" s="273">
        <v>11290</v>
      </c>
      <c r="CE130" s="272">
        <v>36446</v>
      </c>
      <c r="CF130" s="273">
        <v>16450</v>
      </c>
      <c r="CG130" s="273">
        <v>19996</v>
      </c>
      <c r="CH130" s="270">
        <v>61202</v>
      </c>
      <c r="CI130" s="270">
        <v>28628</v>
      </c>
      <c r="CJ130" s="270">
        <v>32574</v>
      </c>
      <c r="CK130" s="273">
        <v>23859</v>
      </c>
      <c r="CL130" s="270">
        <v>12033</v>
      </c>
      <c r="CM130" s="270">
        <v>11826</v>
      </c>
      <c r="CN130" s="273">
        <v>37343</v>
      </c>
      <c r="CO130" s="270">
        <v>16595</v>
      </c>
      <c r="CP130" s="270">
        <v>20748</v>
      </c>
      <c r="CQ130" s="286">
        <v>62745</v>
      </c>
      <c r="CR130" s="279">
        <v>29043</v>
      </c>
      <c r="CS130" s="279">
        <v>33702</v>
      </c>
      <c r="CT130" s="286">
        <v>24526</v>
      </c>
      <c r="CU130" s="279">
        <v>12246</v>
      </c>
      <c r="CV130" s="279">
        <v>12280</v>
      </c>
      <c r="CW130" s="286">
        <v>38219</v>
      </c>
      <c r="CX130" s="270">
        <v>16797</v>
      </c>
      <c r="CY130" s="270">
        <v>21422</v>
      </c>
      <c r="CZ130" s="342">
        <v>64100</v>
      </c>
      <c r="DA130" s="343">
        <v>29461</v>
      </c>
      <c r="DB130" s="343">
        <v>34639</v>
      </c>
      <c r="DC130" s="344">
        <v>25025</v>
      </c>
      <c r="DD130" s="343">
        <v>12400</v>
      </c>
      <c r="DE130" s="343">
        <v>12625</v>
      </c>
      <c r="DF130" s="344">
        <v>39075</v>
      </c>
      <c r="DG130" s="343">
        <v>17061</v>
      </c>
      <c r="DH130" s="345">
        <v>22014</v>
      </c>
      <c r="DI130" s="320">
        <v>65294</v>
      </c>
      <c r="DJ130" s="325">
        <v>29880</v>
      </c>
      <c r="DK130" s="325">
        <v>35414</v>
      </c>
      <c r="DL130" s="320">
        <v>25387</v>
      </c>
      <c r="DM130" s="325">
        <v>12514</v>
      </c>
      <c r="DN130" s="325">
        <v>12873</v>
      </c>
      <c r="DO130" s="320">
        <v>39907</v>
      </c>
      <c r="DP130" s="325">
        <v>17366</v>
      </c>
      <c r="DQ130" s="325">
        <v>22541</v>
      </c>
      <c r="DR130" s="270">
        <v>66440</v>
      </c>
      <c r="DS130" s="270">
        <v>30326</v>
      </c>
      <c r="DT130" s="270">
        <v>36114</v>
      </c>
      <c r="DU130" s="270">
        <v>25707</v>
      </c>
      <c r="DV130" s="270">
        <v>12629</v>
      </c>
      <c r="DW130" s="270">
        <v>13078</v>
      </c>
      <c r="DX130" s="270">
        <v>40733</v>
      </c>
      <c r="DY130" s="270">
        <v>17697</v>
      </c>
      <c r="DZ130" s="270">
        <v>23036</v>
      </c>
    </row>
    <row r="131" spans="1:130" s="270" customFormat="1" x14ac:dyDescent="0.25">
      <c r="A131" s="269" t="s">
        <v>121</v>
      </c>
      <c r="B131" s="270">
        <v>43016</v>
      </c>
      <c r="C131" s="270">
        <v>21160</v>
      </c>
      <c r="D131" s="270">
        <v>21856</v>
      </c>
      <c r="E131" s="270">
        <v>16150</v>
      </c>
      <c r="F131" s="270">
        <v>8748</v>
      </c>
      <c r="G131" s="270">
        <v>7402</v>
      </c>
      <c r="H131" s="270">
        <v>26866</v>
      </c>
      <c r="I131" s="270">
        <v>12412</v>
      </c>
      <c r="J131" s="270">
        <v>14454</v>
      </c>
      <c r="K131" s="270">
        <v>43701</v>
      </c>
      <c r="L131" s="270">
        <v>21433</v>
      </c>
      <c r="M131" s="270">
        <v>22268</v>
      </c>
      <c r="N131" s="270">
        <v>16357</v>
      </c>
      <c r="U131" s="270">
        <v>12618</v>
      </c>
      <c r="V131" s="270">
        <v>14726</v>
      </c>
      <c r="W131" s="270">
        <v>44201</v>
      </c>
      <c r="X131" s="270">
        <v>21679</v>
      </c>
      <c r="Y131" s="270">
        <v>22522</v>
      </c>
      <c r="Z131" s="270">
        <v>16549</v>
      </c>
      <c r="AA131" s="270">
        <v>8886</v>
      </c>
      <c r="AB131" s="270">
        <v>7663</v>
      </c>
      <c r="AC131" s="270">
        <v>27652</v>
      </c>
      <c r="AD131" s="270">
        <v>12793</v>
      </c>
      <c r="AE131" s="270">
        <v>14859</v>
      </c>
      <c r="AF131" s="270">
        <v>44565</v>
      </c>
      <c r="AG131" s="270">
        <v>21904</v>
      </c>
      <c r="AH131" s="270">
        <v>22661</v>
      </c>
      <c r="AI131" s="270">
        <v>16707</v>
      </c>
      <c r="AJ131" s="270">
        <v>8948</v>
      </c>
      <c r="AK131" s="270">
        <v>7759</v>
      </c>
      <c r="AL131" s="270">
        <v>27858</v>
      </c>
      <c r="AM131" s="270">
        <v>12956</v>
      </c>
      <c r="AN131" s="270">
        <v>14902</v>
      </c>
      <c r="AO131" s="270">
        <v>44844</v>
      </c>
      <c r="AP131" s="270">
        <v>22113</v>
      </c>
      <c r="AQ131" s="270">
        <v>22731</v>
      </c>
      <c r="AR131" s="270">
        <v>16801</v>
      </c>
      <c r="AS131" s="270">
        <v>8976</v>
      </c>
      <c r="AT131" s="270">
        <v>7825</v>
      </c>
      <c r="AU131" s="270">
        <v>28043</v>
      </c>
      <c r="AV131" s="270">
        <v>13137</v>
      </c>
      <c r="AW131" s="270">
        <v>14906</v>
      </c>
      <c r="AX131" s="270">
        <v>45092</v>
      </c>
      <c r="AY131" s="270">
        <v>22307</v>
      </c>
      <c r="AZ131" s="270">
        <v>22785</v>
      </c>
      <c r="BA131" s="270">
        <v>16822</v>
      </c>
      <c r="BB131" s="270">
        <v>8962</v>
      </c>
      <c r="BC131" s="270">
        <v>7860</v>
      </c>
      <c r="BD131" s="270">
        <v>28270</v>
      </c>
      <c r="BE131" s="270">
        <v>13345</v>
      </c>
      <c r="BF131" s="270">
        <v>14925</v>
      </c>
      <c r="BG131" s="270">
        <v>45377</v>
      </c>
      <c r="BH131" s="270">
        <v>22504</v>
      </c>
      <c r="BI131" s="270">
        <v>22873</v>
      </c>
      <c r="BJ131" s="270">
        <v>16783</v>
      </c>
      <c r="BK131" s="270">
        <v>8914</v>
      </c>
      <c r="BL131" s="270">
        <v>7869</v>
      </c>
      <c r="BM131" s="270">
        <v>28594</v>
      </c>
      <c r="BN131" s="270">
        <v>13590</v>
      </c>
      <c r="BO131" s="270">
        <v>15004</v>
      </c>
      <c r="BP131" s="271">
        <v>45773</v>
      </c>
      <c r="BQ131" s="271">
        <v>22712</v>
      </c>
      <c r="BR131" s="271">
        <v>23061</v>
      </c>
      <c r="BS131" s="271">
        <v>16737</v>
      </c>
      <c r="BT131" s="271">
        <v>8855</v>
      </c>
      <c r="BU131" s="271">
        <v>7882</v>
      </c>
      <c r="BV131" s="271">
        <v>29036</v>
      </c>
      <c r="BW131" s="271">
        <v>13857</v>
      </c>
      <c r="BX131" s="271">
        <v>15179</v>
      </c>
      <c r="BY131" s="272">
        <v>46339</v>
      </c>
      <c r="BZ131" s="273">
        <v>22942</v>
      </c>
      <c r="CA131" s="273">
        <v>23397</v>
      </c>
      <c r="CB131" s="272">
        <v>16755</v>
      </c>
      <c r="CC131" s="273">
        <v>8819</v>
      </c>
      <c r="CD131" s="273">
        <v>7936</v>
      </c>
      <c r="CE131" s="272">
        <v>29584</v>
      </c>
      <c r="CF131" s="273">
        <v>14123</v>
      </c>
      <c r="CG131" s="273">
        <v>15461</v>
      </c>
      <c r="CH131" s="270">
        <v>47126</v>
      </c>
      <c r="CI131" s="270">
        <v>23188</v>
      </c>
      <c r="CJ131" s="270">
        <v>23938</v>
      </c>
      <c r="CK131" s="273">
        <v>16923</v>
      </c>
      <c r="CL131" s="270">
        <v>8843</v>
      </c>
      <c r="CM131" s="270">
        <v>8080</v>
      </c>
      <c r="CN131" s="273">
        <v>30203</v>
      </c>
      <c r="CO131" s="270">
        <v>14345</v>
      </c>
      <c r="CP131" s="270">
        <v>15858</v>
      </c>
      <c r="CQ131" s="286">
        <v>48171</v>
      </c>
      <c r="CR131" s="279">
        <v>23458</v>
      </c>
      <c r="CS131" s="279">
        <v>24713</v>
      </c>
      <c r="CT131" s="286">
        <v>17297</v>
      </c>
      <c r="CU131" s="279">
        <v>8950</v>
      </c>
      <c r="CV131" s="279">
        <v>8347</v>
      </c>
      <c r="CW131" s="286">
        <v>30874</v>
      </c>
      <c r="CX131" s="270">
        <v>14508</v>
      </c>
      <c r="CY131" s="270">
        <v>16366</v>
      </c>
      <c r="CZ131" s="342">
        <v>49491</v>
      </c>
      <c r="DA131" s="343">
        <v>23759</v>
      </c>
      <c r="DB131" s="343">
        <v>25732</v>
      </c>
      <c r="DC131" s="344">
        <v>17892</v>
      </c>
      <c r="DD131" s="343">
        <v>9145</v>
      </c>
      <c r="DE131" s="343">
        <v>8747</v>
      </c>
      <c r="DF131" s="344">
        <v>31599</v>
      </c>
      <c r="DG131" s="343">
        <v>14614</v>
      </c>
      <c r="DH131" s="345">
        <v>16985</v>
      </c>
      <c r="DI131" s="320">
        <v>51076</v>
      </c>
      <c r="DJ131" s="325">
        <v>24112</v>
      </c>
      <c r="DK131" s="325">
        <v>26964</v>
      </c>
      <c r="DL131" s="320">
        <v>18676</v>
      </c>
      <c r="DM131" s="325">
        <v>9412</v>
      </c>
      <c r="DN131" s="325">
        <v>9264</v>
      </c>
      <c r="DO131" s="320">
        <v>32400</v>
      </c>
      <c r="DP131" s="325">
        <v>14700</v>
      </c>
      <c r="DQ131" s="325">
        <v>17700</v>
      </c>
      <c r="DR131" s="270">
        <v>52775</v>
      </c>
      <c r="DS131" s="270">
        <v>24494</v>
      </c>
      <c r="DT131" s="270">
        <v>28281</v>
      </c>
      <c r="DU131" s="270">
        <v>19541</v>
      </c>
      <c r="DV131" s="270">
        <v>9710</v>
      </c>
      <c r="DW131" s="270">
        <v>9831</v>
      </c>
      <c r="DX131" s="270">
        <v>33234</v>
      </c>
      <c r="DY131" s="270">
        <v>14784</v>
      </c>
      <c r="DZ131" s="270">
        <v>18450</v>
      </c>
    </row>
    <row r="132" spans="1:130" s="270" customFormat="1" x14ac:dyDescent="0.25">
      <c r="A132" s="269" t="s">
        <v>122</v>
      </c>
      <c r="B132" s="270">
        <v>33854</v>
      </c>
      <c r="C132" s="270">
        <v>16479</v>
      </c>
      <c r="D132" s="270">
        <v>17375</v>
      </c>
      <c r="E132" s="270">
        <v>12138</v>
      </c>
      <c r="F132" s="270">
        <v>6503</v>
      </c>
      <c r="G132" s="270">
        <v>5635</v>
      </c>
      <c r="H132" s="270">
        <v>21716</v>
      </c>
      <c r="I132" s="270">
        <v>9976</v>
      </c>
      <c r="J132" s="270">
        <v>11740</v>
      </c>
      <c r="K132" s="270">
        <v>34475</v>
      </c>
      <c r="L132" s="270">
        <v>16736</v>
      </c>
      <c r="M132" s="270">
        <v>17739</v>
      </c>
      <c r="N132" s="270">
        <v>12241</v>
      </c>
      <c r="U132" s="270">
        <v>10208</v>
      </c>
      <c r="V132" s="270">
        <v>12026</v>
      </c>
      <c r="W132" s="270">
        <v>35118</v>
      </c>
      <c r="X132" s="270">
        <v>16970</v>
      </c>
      <c r="Y132" s="270">
        <v>18148</v>
      </c>
      <c r="Z132" s="270">
        <v>12341</v>
      </c>
      <c r="AA132" s="270">
        <v>6541</v>
      </c>
      <c r="AB132" s="270">
        <v>5800</v>
      </c>
      <c r="AC132" s="270">
        <v>22777</v>
      </c>
      <c r="AD132" s="270">
        <v>10429</v>
      </c>
      <c r="AE132" s="270">
        <v>12348</v>
      </c>
      <c r="AF132" s="270">
        <v>35787</v>
      </c>
      <c r="AG132" s="270">
        <v>17197</v>
      </c>
      <c r="AH132" s="270">
        <v>18590</v>
      </c>
      <c r="AI132" s="270">
        <v>12460</v>
      </c>
      <c r="AJ132" s="270">
        <v>6558</v>
      </c>
      <c r="AK132" s="270">
        <v>5902</v>
      </c>
      <c r="AL132" s="270">
        <v>23327</v>
      </c>
      <c r="AM132" s="270">
        <v>10639</v>
      </c>
      <c r="AN132" s="270">
        <v>12688</v>
      </c>
      <c r="AO132" s="270">
        <v>36490</v>
      </c>
      <c r="AP132" s="270">
        <v>17435</v>
      </c>
      <c r="AQ132" s="270">
        <v>19055</v>
      </c>
      <c r="AR132" s="270">
        <v>12620</v>
      </c>
      <c r="AS132" s="270">
        <v>6597</v>
      </c>
      <c r="AT132" s="270">
        <v>6023</v>
      </c>
      <c r="AU132" s="270">
        <v>23870</v>
      </c>
      <c r="AV132" s="270">
        <v>10838</v>
      </c>
      <c r="AW132" s="270">
        <v>13032</v>
      </c>
      <c r="AX132" s="270">
        <v>37238</v>
      </c>
      <c r="AY132" s="270">
        <v>17706</v>
      </c>
      <c r="AZ132" s="270">
        <v>19532</v>
      </c>
      <c r="BA132" s="270">
        <v>12844</v>
      </c>
      <c r="BB132" s="270">
        <v>6674</v>
      </c>
      <c r="BC132" s="270">
        <v>6170</v>
      </c>
      <c r="BD132" s="270">
        <v>24394</v>
      </c>
      <c r="BE132" s="270">
        <v>11032</v>
      </c>
      <c r="BF132" s="270">
        <v>13362</v>
      </c>
      <c r="BG132" s="270">
        <v>37912</v>
      </c>
      <c r="BH132" s="270">
        <v>17974</v>
      </c>
      <c r="BI132" s="270">
        <v>19938</v>
      </c>
      <c r="BJ132" s="270">
        <v>13093</v>
      </c>
      <c r="BK132" s="270">
        <v>6770</v>
      </c>
      <c r="BL132" s="270">
        <v>6323</v>
      </c>
      <c r="BM132" s="270">
        <v>24819</v>
      </c>
      <c r="BN132" s="270">
        <v>11204</v>
      </c>
      <c r="BO132" s="270">
        <v>13615</v>
      </c>
      <c r="BP132" s="271">
        <v>38417</v>
      </c>
      <c r="BQ132" s="271">
        <v>18220</v>
      </c>
      <c r="BR132" s="271">
        <v>20197</v>
      </c>
      <c r="BS132" s="271">
        <v>13330</v>
      </c>
      <c r="BT132" s="271">
        <v>6873</v>
      </c>
      <c r="BU132" s="271">
        <v>6457</v>
      </c>
      <c r="BV132" s="271">
        <v>25087</v>
      </c>
      <c r="BW132" s="271">
        <v>11347</v>
      </c>
      <c r="BX132" s="271">
        <v>13740</v>
      </c>
      <c r="BY132" s="272">
        <v>38797</v>
      </c>
      <c r="BZ132" s="273">
        <v>18448</v>
      </c>
      <c r="CA132" s="273">
        <v>20349</v>
      </c>
      <c r="CB132" s="272">
        <v>13534</v>
      </c>
      <c r="CC132" s="273">
        <v>6966</v>
      </c>
      <c r="CD132" s="273">
        <v>6568</v>
      </c>
      <c r="CE132" s="272">
        <v>25263</v>
      </c>
      <c r="CF132" s="273">
        <v>11482</v>
      </c>
      <c r="CG132" s="273">
        <v>13781</v>
      </c>
      <c r="CH132" s="270">
        <v>39103</v>
      </c>
      <c r="CI132" s="270">
        <v>18664</v>
      </c>
      <c r="CJ132" s="270">
        <v>20439</v>
      </c>
      <c r="CK132" s="273">
        <v>13685</v>
      </c>
      <c r="CL132" s="270">
        <v>7031</v>
      </c>
      <c r="CM132" s="270">
        <v>6654</v>
      </c>
      <c r="CN132" s="273">
        <v>25418</v>
      </c>
      <c r="CO132" s="270">
        <v>11633</v>
      </c>
      <c r="CP132" s="270">
        <v>13785</v>
      </c>
      <c r="CQ132" s="286">
        <v>39385</v>
      </c>
      <c r="CR132" s="279">
        <v>18869</v>
      </c>
      <c r="CS132" s="279">
        <v>20516</v>
      </c>
      <c r="CT132" s="286">
        <v>13772</v>
      </c>
      <c r="CU132" s="279">
        <v>7060</v>
      </c>
      <c r="CV132" s="279">
        <v>6712</v>
      </c>
      <c r="CW132" s="286">
        <v>25613</v>
      </c>
      <c r="CX132" s="270">
        <v>11809</v>
      </c>
      <c r="CY132" s="270">
        <v>13804</v>
      </c>
      <c r="CZ132" s="342">
        <v>39710</v>
      </c>
      <c r="DA132" s="343">
        <v>19081</v>
      </c>
      <c r="DB132" s="343">
        <v>20629</v>
      </c>
      <c r="DC132" s="344">
        <v>13811</v>
      </c>
      <c r="DD132" s="343">
        <v>7063</v>
      </c>
      <c r="DE132" s="343">
        <v>6748</v>
      </c>
      <c r="DF132" s="344">
        <v>25899</v>
      </c>
      <c r="DG132" s="343">
        <v>12018</v>
      </c>
      <c r="DH132" s="345">
        <v>13881</v>
      </c>
      <c r="DI132" s="320">
        <v>40148</v>
      </c>
      <c r="DJ132" s="325">
        <v>19310</v>
      </c>
      <c r="DK132" s="325">
        <v>20838</v>
      </c>
      <c r="DL132" s="320">
        <v>13853</v>
      </c>
      <c r="DM132" s="325">
        <v>7062</v>
      </c>
      <c r="DN132" s="325">
        <v>6791</v>
      </c>
      <c r="DO132" s="320">
        <v>26295</v>
      </c>
      <c r="DP132" s="325">
        <v>12248</v>
      </c>
      <c r="DQ132" s="325">
        <v>14047</v>
      </c>
      <c r="DR132" s="270">
        <v>40758</v>
      </c>
      <c r="DS132" s="270">
        <v>19568</v>
      </c>
      <c r="DT132" s="270">
        <v>21190</v>
      </c>
      <c r="DU132" s="270">
        <v>13964</v>
      </c>
      <c r="DV132" s="270">
        <v>7087</v>
      </c>
      <c r="DW132" s="270">
        <v>6877</v>
      </c>
      <c r="DX132" s="270">
        <v>26794</v>
      </c>
      <c r="DY132" s="270">
        <v>12481</v>
      </c>
      <c r="DZ132" s="270">
        <v>14313</v>
      </c>
    </row>
    <row r="133" spans="1:130" s="270" customFormat="1" x14ac:dyDescent="0.25">
      <c r="A133" s="269" t="s">
        <v>123</v>
      </c>
      <c r="B133" s="270">
        <v>24080</v>
      </c>
      <c r="C133" s="270">
        <v>11455</v>
      </c>
      <c r="D133" s="270">
        <v>12625</v>
      </c>
      <c r="E133" s="270">
        <v>8083</v>
      </c>
      <c r="F133" s="270">
        <v>4147</v>
      </c>
      <c r="G133" s="270">
        <v>3936</v>
      </c>
      <c r="H133" s="270">
        <v>15997</v>
      </c>
      <c r="I133" s="270">
        <v>7308</v>
      </c>
      <c r="J133" s="270">
        <v>8689</v>
      </c>
      <c r="K133" s="270">
        <v>24947</v>
      </c>
      <c r="L133" s="270">
        <v>11894</v>
      </c>
      <c r="M133" s="270">
        <v>13053</v>
      </c>
      <c r="N133" s="270">
        <v>8348</v>
      </c>
      <c r="U133" s="270">
        <v>7620</v>
      </c>
      <c r="V133" s="270">
        <v>8979</v>
      </c>
      <c r="W133" s="270">
        <v>25864</v>
      </c>
      <c r="X133" s="270">
        <v>12358</v>
      </c>
      <c r="Y133" s="270">
        <v>13506</v>
      </c>
      <c r="Z133" s="270">
        <v>8637</v>
      </c>
      <c r="AA133" s="270">
        <v>4421</v>
      </c>
      <c r="AB133" s="270">
        <v>4216</v>
      </c>
      <c r="AC133" s="270">
        <v>17227</v>
      </c>
      <c r="AD133" s="270">
        <v>7937</v>
      </c>
      <c r="AE133" s="270">
        <v>9290</v>
      </c>
      <c r="AF133" s="270">
        <v>26767</v>
      </c>
      <c r="AG133" s="270">
        <v>12807</v>
      </c>
      <c r="AH133" s="270">
        <v>13960</v>
      </c>
      <c r="AI133" s="270">
        <v>8918</v>
      </c>
      <c r="AJ133" s="270">
        <v>4564</v>
      </c>
      <c r="AK133" s="270">
        <v>4354</v>
      </c>
      <c r="AL133" s="270">
        <v>17849</v>
      </c>
      <c r="AM133" s="270">
        <v>8243</v>
      </c>
      <c r="AN133" s="270">
        <v>9606</v>
      </c>
      <c r="AO133" s="270">
        <v>27586</v>
      </c>
      <c r="AP133" s="270">
        <v>13203</v>
      </c>
      <c r="AQ133" s="270">
        <v>14383</v>
      </c>
      <c r="AR133" s="270">
        <v>9159</v>
      </c>
      <c r="AS133" s="270">
        <v>4685</v>
      </c>
      <c r="AT133" s="270">
        <v>4474</v>
      </c>
      <c r="AU133" s="270">
        <v>18427</v>
      </c>
      <c r="AV133" s="270">
        <v>8518</v>
      </c>
      <c r="AW133" s="270">
        <v>9909</v>
      </c>
      <c r="AX133" s="270">
        <v>28258</v>
      </c>
      <c r="AY133" s="270">
        <v>13505</v>
      </c>
      <c r="AZ133" s="270">
        <v>14753</v>
      </c>
      <c r="BA133" s="270">
        <v>9331</v>
      </c>
      <c r="BB133" s="270">
        <v>4761</v>
      </c>
      <c r="BC133" s="270">
        <v>4570</v>
      </c>
      <c r="BD133" s="270">
        <v>18927</v>
      </c>
      <c r="BE133" s="270">
        <v>8744</v>
      </c>
      <c r="BF133" s="270">
        <v>10183</v>
      </c>
      <c r="BG133" s="270">
        <v>28869</v>
      </c>
      <c r="BH133" s="270">
        <v>13754</v>
      </c>
      <c r="BI133" s="270">
        <v>15115</v>
      </c>
      <c r="BJ133" s="270">
        <v>9474</v>
      </c>
      <c r="BK133" s="270">
        <v>4816</v>
      </c>
      <c r="BL133" s="270">
        <v>4658</v>
      </c>
      <c r="BM133" s="270">
        <v>19395</v>
      </c>
      <c r="BN133" s="270">
        <v>8938</v>
      </c>
      <c r="BO133" s="270">
        <v>10457</v>
      </c>
      <c r="BP133" s="271">
        <v>29501</v>
      </c>
      <c r="BQ133" s="271">
        <v>13981</v>
      </c>
      <c r="BR133" s="271">
        <v>15520</v>
      </c>
      <c r="BS133" s="271">
        <v>9611</v>
      </c>
      <c r="BT133" s="271">
        <v>4857</v>
      </c>
      <c r="BU133" s="271">
        <v>4754</v>
      </c>
      <c r="BV133" s="271">
        <v>19890</v>
      </c>
      <c r="BW133" s="271">
        <v>9124</v>
      </c>
      <c r="BX133" s="271">
        <v>10766</v>
      </c>
      <c r="BY133" s="272">
        <v>30162</v>
      </c>
      <c r="BZ133" s="273">
        <v>14207</v>
      </c>
      <c r="CA133" s="273">
        <v>15955</v>
      </c>
      <c r="CB133" s="272">
        <v>9768</v>
      </c>
      <c r="CC133" s="273">
        <v>4905</v>
      </c>
      <c r="CD133" s="273">
        <v>4863</v>
      </c>
      <c r="CE133" s="272">
        <v>20394</v>
      </c>
      <c r="CF133" s="273">
        <v>9302</v>
      </c>
      <c r="CG133" s="273">
        <v>11092</v>
      </c>
      <c r="CH133" s="270">
        <v>30847</v>
      </c>
      <c r="CI133" s="270">
        <v>14433</v>
      </c>
      <c r="CJ133" s="270">
        <v>16414</v>
      </c>
      <c r="CK133" s="273">
        <v>9958</v>
      </c>
      <c r="CL133" s="270">
        <v>4968</v>
      </c>
      <c r="CM133" s="270">
        <v>4990</v>
      </c>
      <c r="CN133" s="273">
        <v>20889</v>
      </c>
      <c r="CO133" s="270">
        <v>9465</v>
      </c>
      <c r="CP133" s="270">
        <v>11424</v>
      </c>
      <c r="CQ133" s="286">
        <v>31576</v>
      </c>
      <c r="CR133" s="279">
        <v>14693</v>
      </c>
      <c r="CS133" s="279">
        <v>16883</v>
      </c>
      <c r="CT133" s="286">
        <v>10206</v>
      </c>
      <c r="CU133" s="279">
        <v>5066</v>
      </c>
      <c r="CV133" s="279">
        <v>5140</v>
      </c>
      <c r="CW133" s="286">
        <v>21370</v>
      </c>
      <c r="CX133" s="270">
        <v>9627</v>
      </c>
      <c r="CY133" s="270">
        <v>11743</v>
      </c>
      <c r="CZ133" s="342">
        <v>32231</v>
      </c>
      <c r="DA133" s="343">
        <v>14947</v>
      </c>
      <c r="DB133" s="343">
        <v>17284</v>
      </c>
      <c r="DC133" s="344">
        <v>10472</v>
      </c>
      <c r="DD133" s="343">
        <v>5177</v>
      </c>
      <c r="DE133" s="343">
        <v>5295</v>
      </c>
      <c r="DF133" s="344">
        <v>21759</v>
      </c>
      <c r="DG133" s="343">
        <v>9770</v>
      </c>
      <c r="DH133" s="345">
        <v>11989</v>
      </c>
      <c r="DI133" s="320">
        <v>32752</v>
      </c>
      <c r="DJ133" s="325">
        <v>15192</v>
      </c>
      <c r="DK133" s="325">
        <v>17560</v>
      </c>
      <c r="DL133" s="320">
        <v>10734</v>
      </c>
      <c r="DM133" s="325">
        <v>5299</v>
      </c>
      <c r="DN133" s="325">
        <v>5435</v>
      </c>
      <c r="DO133" s="320">
        <v>22018</v>
      </c>
      <c r="DP133" s="325">
        <v>9893</v>
      </c>
      <c r="DQ133" s="325">
        <v>12125</v>
      </c>
      <c r="DR133" s="270">
        <v>33170</v>
      </c>
      <c r="DS133" s="270">
        <v>15426</v>
      </c>
      <c r="DT133" s="270">
        <v>17744</v>
      </c>
      <c r="DU133" s="270">
        <v>10978</v>
      </c>
      <c r="DV133" s="270">
        <v>5417</v>
      </c>
      <c r="DW133" s="270">
        <v>5561</v>
      </c>
      <c r="DX133" s="270">
        <v>22192</v>
      </c>
      <c r="DY133" s="270">
        <v>10009</v>
      </c>
      <c r="DZ133" s="270">
        <v>12183</v>
      </c>
    </row>
    <row r="134" spans="1:130" s="270" customFormat="1" x14ac:dyDescent="0.25">
      <c r="A134" s="269" t="s">
        <v>124</v>
      </c>
      <c r="B134" s="270">
        <v>17550</v>
      </c>
      <c r="C134" s="270">
        <v>8268</v>
      </c>
      <c r="D134" s="270">
        <v>9282</v>
      </c>
      <c r="E134" s="270">
        <v>5598</v>
      </c>
      <c r="F134" s="270">
        <v>2765</v>
      </c>
      <c r="G134" s="270">
        <v>2833</v>
      </c>
      <c r="H134" s="270">
        <v>11952</v>
      </c>
      <c r="I134" s="270">
        <v>5503</v>
      </c>
      <c r="J134" s="270">
        <v>6449</v>
      </c>
      <c r="K134" s="270">
        <v>17973</v>
      </c>
      <c r="L134" s="270">
        <v>8426</v>
      </c>
      <c r="M134" s="270">
        <v>9547</v>
      </c>
      <c r="N134" s="270">
        <v>5648</v>
      </c>
      <c r="U134" s="270">
        <v>5671</v>
      </c>
      <c r="V134" s="270">
        <v>6654</v>
      </c>
      <c r="W134" s="270">
        <v>18389</v>
      </c>
      <c r="X134" s="270">
        <v>8591</v>
      </c>
      <c r="Y134" s="270">
        <v>9798</v>
      </c>
      <c r="Z134" s="270">
        <v>5707</v>
      </c>
      <c r="AA134" s="270">
        <v>2754</v>
      </c>
      <c r="AB134" s="270">
        <v>2953</v>
      </c>
      <c r="AC134" s="270">
        <v>12682</v>
      </c>
      <c r="AD134" s="270">
        <v>5837</v>
      </c>
      <c r="AE134" s="270">
        <v>6845</v>
      </c>
      <c r="AF134" s="270">
        <v>18835</v>
      </c>
      <c r="AG134" s="270">
        <v>8779</v>
      </c>
      <c r="AH134" s="270">
        <v>10056</v>
      </c>
      <c r="AI134" s="270">
        <v>5794</v>
      </c>
      <c r="AJ134" s="270">
        <v>2771</v>
      </c>
      <c r="AK134" s="270">
        <v>3023</v>
      </c>
      <c r="AL134" s="270">
        <v>13041</v>
      </c>
      <c r="AM134" s="270">
        <v>6008</v>
      </c>
      <c r="AN134" s="270">
        <v>7033</v>
      </c>
      <c r="AO134" s="270">
        <v>19369</v>
      </c>
      <c r="AP134" s="270">
        <v>9024</v>
      </c>
      <c r="AQ134" s="270">
        <v>10345</v>
      </c>
      <c r="AR134" s="270">
        <v>5932</v>
      </c>
      <c r="AS134" s="270">
        <v>2821</v>
      </c>
      <c r="AT134" s="270">
        <v>3111</v>
      </c>
      <c r="AU134" s="270">
        <v>13437</v>
      </c>
      <c r="AV134" s="270">
        <v>6203</v>
      </c>
      <c r="AW134" s="270">
        <v>7234</v>
      </c>
      <c r="AX134" s="270">
        <v>20028</v>
      </c>
      <c r="AY134" s="270">
        <v>9343</v>
      </c>
      <c r="AZ134" s="270">
        <v>10685</v>
      </c>
      <c r="BA134" s="270">
        <v>6135</v>
      </c>
      <c r="BB134" s="270">
        <v>2914</v>
      </c>
      <c r="BC134" s="270">
        <v>3221</v>
      </c>
      <c r="BD134" s="270">
        <v>13893</v>
      </c>
      <c r="BE134" s="270">
        <v>6429</v>
      </c>
      <c r="BF134" s="270">
        <v>7464</v>
      </c>
      <c r="BG134" s="270">
        <v>20777</v>
      </c>
      <c r="BH134" s="270">
        <v>9713</v>
      </c>
      <c r="BI134" s="270">
        <v>11064</v>
      </c>
      <c r="BJ134" s="270">
        <v>6379</v>
      </c>
      <c r="BK134" s="270">
        <v>3034</v>
      </c>
      <c r="BL134" s="270">
        <v>3345</v>
      </c>
      <c r="BM134" s="270">
        <v>14398</v>
      </c>
      <c r="BN134" s="270">
        <v>6679</v>
      </c>
      <c r="BO134" s="270">
        <v>7719</v>
      </c>
      <c r="BP134" s="271">
        <v>21574</v>
      </c>
      <c r="BQ134" s="271">
        <v>10105</v>
      </c>
      <c r="BR134" s="271">
        <v>11469</v>
      </c>
      <c r="BS134" s="271">
        <v>6642</v>
      </c>
      <c r="BT134" s="271">
        <v>3168</v>
      </c>
      <c r="BU134" s="271">
        <v>3474</v>
      </c>
      <c r="BV134" s="271">
        <v>14932</v>
      </c>
      <c r="BW134" s="271">
        <v>6937</v>
      </c>
      <c r="BX134" s="271">
        <v>7995</v>
      </c>
      <c r="BY134" s="272">
        <v>22352</v>
      </c>
      <c r="BZ134" s="273">
        <v>10482</v>
      </c>
      <c r="CA134" s="273">
        <v>11870</v>
      </c>
      <c r="CB134" s="272">
        <v>6900</v>
      </c>
      <c r="CC134" s="273">
        <v>3302</v>
      </c>
      <c r="CD134" s="273">
        <v>3598</v>
      </c>
      <c r="CE134" s="272">
        <v>15452</v>
      </c>
      <c r="CF134" s="273">
        <v>7180</v>
      </c>
      <c r="CG134" s="273">
        <v>8272</v>
      </c>
      <c r="CH134" s="270">
        <v>23063</v>
      </c>
      <c r="CI134" s="270">
        <v>10818</v>
      </c>
      <c r="CJ134" s="270">
        <v>12245</v>
      </c>
      <c r="CK134" s="273">
        <v>7124</v>
      </c>
      <c r="CL134" s="270">
        <v>3418</v>
      </c>
      <c r="CM134" s="270">
        <v>3706</v>
      </c>
      <c r="CN134" s="273">
        <v>15939</v>
      </c>
      <c r="CO134" s="270">
        <v>7400</v>
      </c>
      <c r="CP134" s="270">
        <v>8539</v>
      </c>
      <c r="CQ134" s="286">
        <v>23654</v>
      </c>
      <c r="CR134" s="279">
        <v>11078</v>
      </c>
      <c r="CS134" s="279">
        <v>12576</v>
      </c>
      <c r="CT134" s="286">
        <v>7295</v>
      </c>
      <c r="CU134" s="279">
        <v>3499</v>
      </c>
      <c r="CV134" s="279">
        <v>3796</v>
      </c>
      <c r="CW134" s="286">
        <v>16359</v>
      </c>
      <c r="CX134" s="270">
        <v>7579</v>
      </c>
      <c r="CY134" s="270">
        <v>8780</v>
      </c>
      <c r="CZ134" s="342">
        <v>24203</v>
      </c>
      <c r="DA134" s="343">
        <v>11295</v>
      </c>
      <c r="DB134" s="343">
        <v>12908</v>
      </c>
      <c r="DC134" s="344">
        <v>7447</v>
      </c>
      <c r="DD134" s="343">
        <v>3566</v>
      </c>
      <c r="DE134" s="343">
        <v>3881</v>
      </c>
      <c r="DF134" s="344">
        <v>16756</v>
      </c>
      <c r="DG134" s="343">
        <v>7729</v>
      </c>
      <c r="DH134" s="345">
        <v>9027</v>
      </c>
      <c r="DI134" s="320">
        <v>24773</v>
      </c>
      <c r="DJ134" s="325">
        <v>11500</v>
      </c>
      <c r="DK134" s="325">
        <v>13273</v>
      </c>
      <c r="DL134" s="320">
        <v>7595</v>
      </c>
      <c r="DM134" s="325">
        <v>3623</v>
      </c>
      <c r="DN134" s="325">
        <v>3972</v>
      </c>
      <c r="DO134" s="320">
        <v>17178</v>
      </c>
      <c r="DP134" s="325">
        <v>7877</v>
      </c>
      <c r="DQ134" s="325">
        <v>9301</v>
      </c>
      <c r="DR134" s="270">
        <v>25380</v>
      </c>
      <c r="DS134" s="270">
        <v>11705</v>
      </c>
      <c r="DT134" s="270">
        <v>13675</v>
      </c>
      <c r="DU134" s="270">
        <v>7766</v>
      </c>
      <c r="DV134" s="270">
        <v>3687</v>
      </c>
      <c r="DW134" s="270">
        <v>4079</v>
      </c>
      <c r="DX134" s="270">
        <v>17614</v>
      </c>
      <c r="DY134" s="270">
        <v>8018</v>
      </c>
      <c r="DZ134" s="270">
        <v>9596</v>
      </c>
    </row>
    <row r="135" spans="1:130" s="270" customFormat="1" x14ac:dyDescent="0.25">
      <c r="A135" s="269" t="s">
        <v>125</v>
      </c>
      <c r="B135" s="270">
        <v>12160</v>
      </c>
      <c r="C135" s="270">
        <v>5729</v>
      </c>
      <c r="D135" s="270">
        <v>6431</v>
      </c>
      <c r="E135" s="270">
        <v>3698</v>
      </c>
      <c r="F135" s="270">
        <v>1736</v>
      </c>
      <c r="G135" s="270">
        <v>1962</v>
      </c>
      <c r="H135" s="270">
        <v>8462</v>
      </c>
      <c r="I135" s="270">
        <v>3993</v>
      </c>
      <c r="J135" s="270">
        <v>4469</v>
      </c>
      <c r="K135" s="270">
        <v>12439</v>
      </c>
      <c r="L135" s="270">
        <v>5841</v>
      </c>
      <c r="M135" s="270">
        <v>6598</v>
      </c>
      <c r="N135" s="270">
        <v>3735</v>
      </c>
      <c r="U135" s="270">
        <v>4104</v>
      </c>
      <c r="V135" s="270">
        <v>4600</v>
      </c>
      <c r="W135" s="270">
        <v>12761</v>
      </c>
      <c r="X135" s="270">
        <v>5969</v>
      </c>
      <c r="Y135" s="270">
        <v>6792</v>
      </c>
      <c r="Z135" s="270">
        <v>3787</v>
      </c>
      <c r="AA135" s="270">
        <v>1744</v>
      </c>
      <c r="AB135" s="270">
        <v>2043</v>
      </c>
      <c r="AC135" s="270">
        <v>8974</v>
      </c>
      <c r="AD135" s="270">
        <v>4225</v>
      </c>
      <c r="AE135" s="270">
        <v>4749</v>
      </c>
      <c r="AF135" s="270">
        <v>13119</v>
      </c>
      <c r="AG135" s="270">
        <v>6112</v>
      </c>
      <c r="AH135" s="270">
        <v>7007</v>
      </c>
      <c r="AI135" s="270">
        <v>3851</v>
      </c>
      <c r="AJ135" s="270">
        <v>1758</v>
      </c>
      <c r="AK135" s="270">
        <v>2093</v>
      </c>
      <c r="AL135" s="270">
        <v>9268</v>
      </c>
      <c r="AM135" s="270">
        <v>4354</v>
      </c>
      <c r="AN135" s="270">
        <v>4914</v>
      </c>
      <c r="AO135" s="270">
        <v>13485</v>
      </c>
      <c r="AP135" s="270">
        <v>6250</v>
      </c>
      <c r="AQ135" s="270">
        <v>7235</v>
      </c>
      <c r="AR135" s="270">
        <v>3916</v>
      </c>
      <c r="AS135" s="270">
        <v>1769</v>
      </c>
      <c r="AT135" s="270">
        <v>2147</v>
      </c>
      <c r="AU135" s="270">
        <v>9569</v>
      </c>
      <c r="AV135" s="270">
        <v>4481</v>
      </c>
      <c r="AW135" s="270">
        <v>5088</v>
      </c>
      <c r="AX135" s="270">
        <v>13847</v>
      </c>
      <c r="AY135" s="270">
        <v>6386</v>
      </c>
      <c r="AZ135" s="270">
        <v>7461</v>
      </c>
      <c r="BA135" s="270">
        <v>3975</v>
      </c>
      <c r="BB135" s="270">
        <v>1777</v>
      </c>
      <c r="BC135" s="270">
        <v>2198</v>
      </c>
      <c r="BD135" s="270">
        <v>9872</v>
      </c>
      <c r="BE135" s="270">
        <v>4609</v>
      </c>
      <c r="BF135" s="270">
        <v>5263</v>
      </c>
      <c r="BG135" s="270">
        <v>14206</v>
      </c>
      <c r="BH135" s="270">
        <v>6517</v>
      </c>
      <c r="BI135" s="270">
        <v>7689</v>
      </c>
      <c r="BJ135" s="270">
        <v>4036</v>
      </c>
      <c r="BK135" s="270">
        <v>1784</v>
      </c>
      <c r="BL135" s="270">
        <v>2252</v>
      </c>
      <c r="BM135" s="270">
        <v>10170</v>
      </c>
      <c r="BN135" s="270">
        <v>4733</v>
      </c>
      <c r="BO135" s="270">
        <v>5437</v>
      </c>
      <c r="BP135" s="271">
        <v>14552</v>
      </c>
      <c r="BQ135" s="271">
        <v>6654</v>
      </c>
      <c r="BR135" s="271">
        <v>7898</v>
      </c>
      <c r="BS135" s="271">
        <v>4107</v>
      </c>
      <c r="BT135" s="271">
        <v>1802</v>
      </c>
      <c r="BU135" s="271">
        <v>2305</v>
      </c>
      <c r="BV135" s="271">
        <v>10445</v>
      </c>
      <c r="BW135" s="271">
        <v>4852</v>
      </c>
      <c r="BX135" s="271">
        <v>5593</v>
      </c>
      <c r="BY135" s="272">
        <v>14928</v>
      </c>
      <c r="BZ135" s="273">
        <v>6806</v>
      </c>
      <c r="CA135" s="273">
        <v>8122</v>
      </c>
      <c r="CB135" s="272">
        <v>4195</v>
      </c>
      <c r="CC135" s="273">
        <v>1827</v>
      </c>
      <c r="CD135" s="273">
        <v>2368</v>
      </c>
      <c r="CE135" s="272">
        <v>10733</v>
      </c>
      <c r="CF135" s="273">
        <v>4979</v>
      </c>
      <c r="CG135" s="273">
        <v>5754</v>
      </c>
      <c r="CH135" s="270">
        <v>15372</v>
      </c>
      <c r="CI135" s="270">
        <v>7004</v>
      </c>
      <c r="CJ135" s="270">
        <v>8368</v>
      </c>
      <c r="CK135" s="273">
        <v>4325</v>
      </c>
      <c r="CL135" s="270">
        <v>1879</v>
      </c>
      <c r="CM135" s="270">
        <v>2446</v>
      </c>
      <c r="CN135" s="273">
        <v>11047</v>
      </c>
      <c r="CO135" s="270">
        <v>5125</v>
      </c>
      <c r="CP135" s="270">
        <v>5922</v>
      </c>
      <c r="CQ135" s="286">
        <v>15914</v>
      </c>
      <c r="CR135" s="279">
        <v>7256</v>
      </c>
      <c r="CS135" s="279">
        <v>8658</v>
      </c>
      <c r="CT135" s="286">
        <v>4501</v>
      </c>
      <c r="CU135" s="279">
        <v>1961</v>
      </c>
      <c r="CV135" s="279">
        <v>2540</v>
      </c>
      <c r="CW135" s="286">
        <v>11413</v>
      </c>
      <c r="CX135" s="270">
        <v>5295</v>
      </c>
      <c r="CY135" s="270">
        <v>6118</v>
      </c>
      <c r="CZ135" s="342">
        <v>16531</v>
      </c>
      <c r="DA135" s="343">
        <v>7551</v>
      </c>
      <c r="DB135" s="343">
        <v>8980</v>
      </c>
      <c r="DC135" s="344">
        <v>4711</v>
      </c>
      <c r="DD135" s="343">
        <v>2065</v>
      </c>
      <c r="DE135" s="343">
        <v>2646</v>
      </c>
      <c r="DF135" s="344">
        <v>11820</v>
      </c>
      <c r="DG135" s="343">
        <v>5486</v>
      </c>
      <c r="DH135" s="345">
        <v>6334</v>
      </c>
      <c r="DI135" s="320">
        <v>17191</v>
      </c>
      <c r="DJ135" s="325">
        <v>7864</v>
      </c>
      <c r="DK135" s="325">
        <v>9327</v>
      </c>
      <c r="DL135" s="320">
        <v>4940</v>
      </c>
      <c r="DM135" s="325">
        <v>2181</v>
      </c>
      <c r="DN135" s="325">
        <v>2759</v>
      </c>
      <c r="DO135" s="320">
        <v>12251</v>
      </c>
      <c r="DP135" s="325">
        <v>5683</v>
      </c>
      <c r="DQ135" s="325">
        <v>6568</v>
      </c>
      <c r="DR135" s="270">
        <v>17835</v>
      </c>
      <c r="DS135" s="270">
        <v>8163</v>
      </c>
      <c r="DT135" s="270">
        <v>9672</v>
      </c>
      <c r="DU135" s="270">
        <v>5162</v>
      </c>
      <c r="DV135" s="270">
        <v>2295</v>
      </c>
      <c r="DW135" s="270">
        <v>2867</v>
      </c>
      <c r="DX135" s="270">
        <v>12673</v>
      </c>
      <c r="DY135" s="270">
        <v>5868</v>
      </c>
      <c r="DZ135" s="270">
        <v>6805</v>
      </c>
    </row>
    <row r="136" spans="1:130" s="270" customFormat="1" x14ac:dyDescent="0.25">
      <c r="A136" s="269" t="s">
        <v>126</v>
      </c>
      <c r="B136" s="270">
        <v>7906</v>
      </c>
      <c r="C136" s="270">
        <v>3834</v>
      </c>
      <c r="D136" s="270">
        <v>4072</v>
      </c>
      <c r="E136" s="270">
        <v>2380</v>
      </c>
      <c r="F136" s="270">
        <v>1058</v>
      </c>
      <c r="G136" s="270">
        <v>1322</v>
      </c>
      <c r="H136" s="270">
        <v>5526</v>
      </c>
      <c r="I136" s="270">
        <v>2776</v>
      </c>
      <c r="J136" s="270">
        <v>2750</v>
      </c>
      <c r="K136" s="270">
        <v>8142</v>
      </c>
      <c r="L136" s="270">
        <v>3905</v>
      </c>
      <c r="M136" s="270">
        <v>4237</v>
      </c>
      <c r="N136" s="270">
        <v>2398</v>
      </c>
      <c r="U136" s="270">
        <v>2844</v>
      </c>
      <c r="V136" s="270">
        <v>2900</v>
      </c>
      <c r="W136" s="270">
        <v>8321</v>
      </c>
      <c r="X136" s="270">
        <v>3952</v>
      </c>
      <c r="Y136" s="270">
        <v>4369</v>
      </c>
      <c r="Z136" s="270">
        <v>2402</v>
      </c>
      <c r="AA136" s="270">
        <v>1054</v>
      </c>
      <c r="AB136" s="270">
        <v>1348</v>
      </c>
      <c r="AC136" s="270">
        <v>5919</v>
      </c>
      <c r="AD136" s="270">
        <v>2898</v>
      </c>
      <c r="AE136" s="270">
        <v>3021</v>
      </c>
      <c r="AF136" s="270">
        <v>8474</v>
      </c>
      <c r="AG136" s="270">
        <v>3989</v>
      </c>
      <c r="AH136" s="270">
        <v>4485</v>
      </c>
      <c r="AI136" s="270">
        <v>2403</v>
      </c>
      <c r="AJ136" s="270">
        <v>1042</v>
      </c>
      <c r="AK136" s="270">
        <v>1361</v>
      </c>
      <c r="AL136" s="270">
        <v>6071</v>
      </c>
      <c r="AM136" s="270">
        <v>2947</v>
      </c>
      <c r="AN136" s="270">
        <v>3124</v>
      </c>
      <c r="AO136" s="270">
        <v>8635</v>
      </c>
      <c r="AP136" s="270">
        <v>4040</v>
      </c>
      <c r="AQ136" s="270">
        <v>4595</v>
      </c>
      <c r="AR136" s="270">
        <v>2415</v>
      </c>
      <c r="AS136" s="270">
        <v>1039</v>
      </c>
      <c r="AT136" s="270">
        <v>1376</v>
      </c>
      <c r="AU136" s="270">
        <v>6220</v>
      </c>
      <c r="AV136" s="270">
        <v>3001</v>
      </c>
      <c r="AW136" s="270">
        <v>3219</v>
      </c>
      <c r="AX136" s="270">
        <v>8817</v>
      </c>
      <c r="AY136" s="270">
        <v>4100</v>
      </c>
      <c r="AZ136" s="270">
        <v>4717</v>
      </c>
      <c r="BA136" s="270">
        <v>2441</v>
      </c>
      <c r="BB136" s="270">
        <v>1039</v>
      </c>
      <c r="BC136" s="270">
        <v>1402</v>
      </c>
      <c r="BD136" s="270">
        <v>6376</v>
      </c>
      <c r="BE136" s="270">
        <v>3061</v>
      </c>
      <c r="BF136" s="270">
        <v>3315</v>
      </c>
      <c r="BG136" s="270">
        <v>9024</v>
      </c>
      <c r="BH136" s="270">
        <v>4175</v>
      </c>
      <c r="BI136" s="270">
        <v>4849</v>
      </c>
      <c r="BJ136" s="270">
        <v>2479</v>
      </c>
      <c r="BK136" s="270">
        <v>1048</v>
      </c>
      <c r="BL136" s="270">
        <v>1431</v>
      </c>
      <c r="BM136" s="270">
        <v>6545</v>
      </c>
      <c r="BN136" s="270">
        <v>3127</v>
      </c>
      <c r="BO136" s="270">
        <v>3418</v>
      </c>
      <c r="BP136" s="271">
        <v>9264</v>
      </c>
      <c r="BQ136" s="271">
        <v>4259</v>
      </c>
      <c r="BR136" s="271">
        <v>5005</v>
      </c>
      <c r="BS136" s="271">
        <v>2528</v>
      </c>
      <c r="BT136" s="271">
        <v>1058</v>
      </c>
      <c r="BU136" s="271">
        <v>1470</v>
      </c>
      <c r="BV136" s="271">
        <v>6736</v>
      </c>
      <c r="BW136" s="271">
        <v>3201</v>
      </c>
      <c r="BX136" s="271">
        <v>3535</v>
      </c>
      <c r="BY136" s="272">
        <v>9529</v>
      </c>
      <c r="BZ136" s="273">
        <v>4356</v>
      </c>
      <c r="CA136" s="273">
        <v>5173</v>
      </c>
      <c r="CB136" s="272">
        <v>2584</v>
      </c>
      <c r="CC136" s="273">
        <v>1075</v>
      </c>
      <c r="CD136" s="273">
        <v>1509</v>
      </c>
      <c r="CE136" s="272">
        <v>6945</v>
      </c>
      <c r="CF136" s="273">
        <v>3281</v>
      </c>
      <c r="CG136" s="273">
        <v>3664</v>
      </c>
      <c r="CH136" s="270">
        <v>9801</v>
      </c>
      <c r="CI136" s="270">
        <v>4448</v>
      </c>
      <c r="CJ136" s="270">
        <v>5353</v>
      </c>
      <c r="CK136" s="273">
        <v>2640</v>
      </c>
      <c r="CL136" s="270">
        <v>1087</v>
      </c>
      <c r="CM136" s="270">
        <v>1553</v>
      </c>
      <c r="CN136" s="273">
        <v>7161</v>
      </c>
      <c r="CO136" s="270">
        <v>3361</v>
      </c>
      <c r="CP136" s="270">
        <v>3800</v>
      </c>
      <c r="CQ136" s="286">
        <v>10068</v>
      </c>
      <c r="CR136" s="279">
        <v>4539</v>
      </c>
      <c r="CS136" s="279">
        <v>5529</v>
      </c>
      <c r="CT136" s="286">
        <v>2695</v>
      </c>
      <c r="CU136" s="279">
        <v>1101</v>
      </c>
      <c r="CV136" s="279">
        <v>1594</v>
      </c>
      <c r="CW136" s="286">
        <v>7373</v>
      </c>
      <c r="CX136" s="270">
        <v>3438</v>
      </c>
      <c r="CY136" s="270">
        <v>3935</v>
      </c>
      <c r="CZ136" s="342">
        <v>10335</v>
      </c>
      <c r="DA136" s="343">
        <v>4628</v>
      </c>
      <c r="DB136" s="343">
        <v>5707</v>
      </c>
      <c r="DC136" s="344">
        <v>2750</v>
      </c>
      <c r="DD136" s="343">
        <v>1112</v>
      </c>
      <c r="DE136" s="343">
        <v>1638</v>
      </c>
      <c r="DF136" s="344">
        <v>7585</v>
      </c>
      <c r="DG136" s="343">
        <v>3516</v>
      </c>
      <c r="DH136" s="345">
        <v>4069</v>
      </c>
      <c r="DI136" s="320">
        <v>10598</v>
      </c>
      <c r="DJ136" s="325">
        <v>4719</v>
      </c>
      <c r="DK136" s="325">
        <v>5879</v>
      </c>
      <c r="DL136" s="320">
        <v>2813</v>
      </c>
      <c r="DM136" s="325">
        <v>1129</v>
      </c>
      <c r="DN136" s="325">
        <v>1684</v>
      </c>
      <c r="DO136" s="320">
        <v>7785</v>
      </c>
      <c r="DP136" s="325">
        <v>3590</v>
      </c>
      <c r="DQ136" s="325">
        <v>4195</v>
      </c>
      <c r="DR136" s="270">
        <v>10891</v>
      </c>
      <c r="DS136" s="270">
        <v>4829</v>
      </c>
      <c r="DT136" s="270">
        <v>6062</v>
      </c>
      <c r="DU136" s="270">
        <v>2895</v>
      </c>
      <c r="DV136" s="270">
        <v>1155</v>
      </c>
      <c r="DW136" s="270">
        <v>1740</v>
      </c>
      <c r="DX136" s="270">
        <v>7996</v>
      </c>
      <c r="DY136" s="270">
        <v>3674</v>
      </c>
      <c r="DZ136" s="270">
        <v>4322</v>
      </c>
    </row>
    <row r="137" spans="1:130" s="270" customFormat="1" x14ac:dyDescent="0.25">
      <c r="A137" s="269" t="s">
        <v>127</v>
      </c>
      <c r="B137" s="270">
        <v>9376</v>
      </c>
      <c r="C137" s="270">
        <v>4510</v>
      </c>
      <c r="D137" s="270">
        <v>4866</v>
      </c>
      <c r="E137" s="270">
        <v>1999</v>
      </c>
      <c r="F137" s="270">
        <v>874</v>
      </c>
      <c r="G137" s="270">
        <v>1125</v>
      </c>
      <c r="H137" s="270">
        <v>7377</v>
      </c>
      <c r="I137" s="270">
        <v>3636</v>
      </c>
      <c r="J137" s="270">
        <v>3741</v>
      </c>
      <c r="K137" s="270">
        <v>9160</v>
      </c>
      <c r="L137" s="270">
        <v>4380</v>
      </c>
      <c r="M137" s="270">
        <v>4780</v>
      </c>
      <c r="N137" s="270">
        <v>2005</v>
      </c>
      <c r="U137" s="270">
        <v>3525</v>
      </c>
      <c r="V137" s="270">
        <v>3630</v>
      </c>
      <c r="W137" s="270">
        <v>9056</v>
      </c>
      <c r="X137" s="270">
        <v>4300</v>
      </c>
      <c r="Y137" s="270">
        <v>4756</v>
      </c>
      <c r="Z137" s="270">
        <v>2031</v>
      </c>
      <c r="AA137" s="270">
        <v>849</v>
      </c>
      <c r="AB137" s="270">
        <v>1182</v>
      </c>
      <c r="AC137" s="270">
        <v>7025</v>
      </c>
      <c r="AD137" s="270">
        <v>3451</v>
      </c>
      <c r="AE137" s="270">
        <v>3574</v>
      </c>
      <c r="AF137" s="270">
        <v>9023</v>
      </c>
      <c r="AG137" s="270">
        <v>4253</v>
      </c>
      <c r="AH137" s="270">
        <v>4770</v>
      </c>
      <c r="AI137" s="270">
        <v>2064</v>
      </c>
      <c r="AJ137" s="270">
        <v>850</v>
      </c>
      <c r="AK137" s="270">
        <v>1214</v>
      </c>
      <c r="AL137" s="270">
        <v>6959</v>
      </c>
      <c r="AM137" s="270">
        <v>3403</v>
      </c>
      <c r="AN137" s="270">
        <v>3556</v>
      </c>
      <c r="AO137" s="270">
        <v>9026</v>
      </c>
      <c r="AP137" s="270">
        <v>4216</v>
      </c>
      <c r="AQ137" s="270">
        <v>4810</v>
      </c>
      <c r="AR137" s="270">
        <v>2094</v>
      </c>
      <c r="AS137" s="270">
        <v>848</v>
      </c>
      <c r="AT137" s="270">
        <v>1246</v>
      </c>
      <c r="AU137" s="270">
        <v>6932</v>
      </c>
      <c r="AV137" s="270">
        <v>3368</v>
      </c>
      <c r="AW137" s="270">
        <v>3564</v>
      </c>
      <c r="AX137" s="270">
        <v>9047</v>
      </c>
      <c r="AY137" s="270">
        <v>4187</v>
      </c>
      <c r="AZ137" s="270">
        <v>4860</v>
      </c>
      <c r="BA137" s="270">
        <v>2122</v>
      </c>
      <c r="BB137" s="270">
        <v>848</v>
      </c>
      <c r="BC137" s="270">
        <v>1274</v>
      </c>
      <c r="BD137" s="270">
        <v>6925</v>
      </c>
      <c r="BE137" s="270">
        <v>3339</v>
      </c>
      <c r="BF137" s="270">
        <v>3586</v>
      </c>
      <c r="BG137" s="270">
        <v>9088</v>
      </c>
      <c r="BH137" s="270">
        <v>4165</v>
      </c>
      <c r="BI137" s="270">
        <v>4923</v>
      </c>
      <c r="BJ137" s="270">
        <v>2147</v>
      </c>
      <c r="BK137" s="270">
        <v>844</v>
      </c>
      <c r="BL137" s="270">
        <v>1303</v>
      </c>
      <c r="BM137" s="270">
        <v>6941</v>
      </c>
      <c r="BN137" s="270">
        <v>3321</v>
      </c>
      <c r="BO137" s="270">
        <v>3620</v>
      </c>
      <c r="BP137" s="271">
        <v>9158</v>
      </c>
      <c r="BQ137" s="271">
        <v>4157</v>
      </c>
      <c r="BR137" s="271">
        <v>5001</v>
      </c>
      <c r="BS137" s="271">
        <v>2175</v>
      </c>
      <c r="BT137" s="271">
        <v>843</v>
      </c>
      <c r="BU137" s="271">
        <v>1332</v>
      </c>
      <c r="BV137" s="271">
        <v>6983</v>
      </c>
      <c r="BW137" s="271">
        <v>3314</v>
      </c>
      <c r="BX137" s="271">
        <v>3669</v>
      </c>
      <c r="BY137" s="272">
        <v>9251</v>
      </c>
      <c r="BZ137" s="273">
        <v>4159</v>
      </c>
      <c r="CA137" s="273">
        <v>5092</v>
      </c>
      <c r="CB137" s="272">
        <v>2209</v>
      </c>
      <c r="CC137" s="273">
        <v>843</v>
      </c>
      <c r="CD137" s="273">
        <v>1366</v>
      </c>
      <c r="CE137" s="272">
        <v>7042</v>
      </c>
      <c r="CF137" s="273">
        <v>3316</v>
      </c>
      <c r="CG137" s="273">
        <v>3726</v>
      </c>
      <c r="CH137" s="270">
        <v>9369</v>
      </c>
      <c r="CI137" s="270">
        <v>4175</v>
      </c>
      <c r="CJ137" s="270">
        <v>5194</v>
      </c>
      <c r="CK137" s="273">
        <v>2248</v>
      </c>
      <c r="CL137" s="270">
        <v>848</v>
      </c>
      <c r="CM137" s="270">
        <v>1400</v>
      </c>
      <c r="CN137" s="273">
        <v>7121</v>
      </c>
      <c r="CO137" s="270">
        <v>3327</v>
      </c>
      <c r="CP137" s="270">
        <v>3794</v>
      </c>
      <c r="CQ137" s="286">
        <v>9503</v>
      </c>
      <c r="CR137" s="279">
        <v>4196</v>
      </c>
      <c r="CS137" s="279">
        <v>5307</v>
      </c>
      <c r="CT137" s="286">
        <v>2289</v>
      </c>
      <c r="CU137" s="279">
        <v>851</v>
      </c>
      <c r="CV137" s="279">
        <v>1438</v>
      </c>
      <c r="CW137" s="286">
        <v>7214</v>
      </c>
      <c r="CX137" s="270">
        <v>3345</v>
      </c>
      <c r="CY137" s="270">
        <v>3869</v>
      </c>
      <c r="CZ137" s="342">
        <v>9667</v>
      </c>
      <c r="DA137" s="343">
        <v>4231</v>
      </c>
      <c r="DB137" s="343">
        <v>5436</v>
      </c>
      <c r="DC137" s="344">
        <v>2340</v>
      </c>
      <c r="DD137" s="343">
        <v>860</v>
      </c>
      <c r="DE137" s="343">
        <v>1480</v>
      </c>
      <c r="DF137" s="344">
        <v>7327</v>
      </c>
      <c r="DG137" s="343">
        <v>3371</v>
      </c>
      <c r="DH137" s="345">
        <v>3956</v>
      </c>
      <c r="DI137" s="320">
        <v>9867</v>
      </c>
      <c r="DJ137" s="325">
        <v>4280</v>
      </c>
      <c r="DK137" s="325">
        <v>5587</v>
      </c>
      <c r="DL137" s="320">
        <v>2398</v>
      </c>
      <c r="DM137" s="325">
        <v>871</v>
      </c>
      <c r="DN137" s="325">
        <v>1527</v>
      </c>
      <c r="DO137" s="320">
        <v>7469</v>
      </c>
      <c r="DP137" s="325">
        <v>3409</v>
      </c>
      <c r="DQ137" s="325">
        <v>4060</v>
      </c>
      <c r="DR137" s="270">
        <v>10094</v>
      </c>
      <c r="DS137" s="270">
        <v>4342</v>
      </c>
      <c r="DT137" s="270">
        <v>5752</v>
      </c>
      <c r="DU137" s="270">
        <v>2460</v>
      </c>
      <c r="DV137" s="270">
        <v>886</v>
      </c>
      <c r="DW137" s="270">
        <v>1574</v>
      </c>
      <c r="DX137" s="270">
        <v>7634</v>
      </c>
      <c r="DY137" s="270">
        <v>3456</v>
      </c>
      <c r="DZ137" s="270">
        <v>4178</v>
      </c>
    </row>
    <row r="138" spans="1:130" ht="30" x14ac:dyDescent="0.25">
      <c r="A138" s="57" t="s">
        <v>61</v>
      </c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266"/>
      <c r="BZ138" s="63"/>
      <c r="CA138" s="63"/>
      <c r="CB138" s="266"/>
      <c r="CC138" s="63"/>
      <c r="CD138" s="63"/>
      <c r="CE138" s="266"/>
      <c r="CF138" s="63"/>
      <c r="CG138" s="63"/>
      <c r="CH138" s="57"/>
      <c r="CI138" s="57"/>
      <c r="CJ138" s="57"/>
      <c r="CK138" s="63"/>
      <c r="CL138" s="57"/>
      <c r="CM138" s="57"/>
      <c r="CN138" s="63"/>
      <c r="CO138" s="57"/>
      <c r="CP138" s="57"/>
      <c r="CQ138" s="284"/>
      <c r="CR138" s="277"/>
      <c r="CS138" s="277"/>
      <c r="CT138" s="284"/>
      <c r="CU138" s="277"/>
      <c r="CV138" s="277"/>
      <c r="CW138" s="284"/>
      <c r="CX138" s="57"/>
      <c r="CY138" s="57"/>
      <c r="CZ138" s="334"/>
      <c r="DA138" s="335"/>
      <c r="DB138" s="335"/>
      <c r="DC138" s="336"/>
      <c r="DD138" s="335"/>
      <c r="DE138" s="335"/>
      <c r="DF138" s="336"/>
      <c r="DG138" s="335"/>
      <c r="DH138" s="337"/>
      <c r="DI138" s="318"/>
      <c r="DJ138" s="323"/>
      <c r="DK138" s="323"/>
      <c r="DL138" s="318"/>
      <c r="DM138" s="323"/>
      <c r="DN138" s="323"/>
      <c r="DO138" s="318"/>
      <c r="DP138" s="323"/>
      <c r="DQ138" s="323"/>
      <c r="DR138" s="57"/>
      <c r="DS138" s="57"/>
      <c r="DT138" s="57"/>
      <c r="DU138" s="57"/>
      <c r="DV138" s="57"/>
      <c r="DW138" s="57"/>
      <c r="DX138" s="57"/>
      <c r="DY138" s="57"/>
      <c r="DZ138" s="57"/>
    </row>
    <row r="139" spans="1:130" x14ac:dyDescent="0.25">
      <c r="A139" s="57" t="s">
        <v>97</v>
      </c>
      <c r="B139" s="55">
        <v>1304820</v>
      </c>
      <c r="C139" s="55">
        <v>580158</v>
      </c>
      <c r="D139" s="55">
        <v>724662</v>
      </c>
      <c r="E139" s="55">
        <v>289458</v>
      </c>
      <c r="F139" s="55">
        <v>132244</v>
      </c>
      <c r="G139" s="55">
        <v>157214</v>
      </c>
      <c r="H139" s="55">
        <v>1015362</v>
      </c>
      <c r="I139" s="55">
        <v>447914</v>
      </c>
      <c r="J139" s="55">
        <v>567448</v>
      </c>
      <c r="K139" s="55">
        <v>1329295</v>
      </c>
      <c r="L139" s="55">
        <v>591959</v>
      </c>
      <c r="M139" s="55">
        <v>737336</v>
      </c>
      <c r="N139" s="55">
        <v>297256</v>
      </c>
      <c r="U139" s="55">
        <v>456152</v>
      </c>
      <c r="V139" s="55">
        <v>575887</v>
      </c>
      <c r="W139" s="55">
        <v>1353614</v>
      </c>
      <c r="X139" s="55">
        <v>603630</v>
      </c>
      <c r="Y139" s="55">
        <v>749984</v>
      </c>
      <c r="Z139" s="55">
        <v>305316</v>
      </c>
      <c r="AA139" s="55">
        <v>139502</v>
      </c>
      <c r="AB139" s="55">
        <v>165814</v>
      </c>
      <c r="AC139" s="55">
        <v>1048298</v>
      </c>
      <c r="AD139" s="55">
        <v>464128</v>
      </c>
      <c r="AE139" s="55">
        <v>584170</v>
      </c>
      <c r="AF139" s="55">
        <v>1377908</v>
      </c>
      <c r="AG139" s="55">
        <v>615264</v>
      </c>
      <c r="AH139" s="55">
        <v>762644</v>
      </c>
      <c r="AI139" s="55">
        <v>313631</v>
      </c>
      <c r="AJ139" s="55">
        <v>143326</v>
      </c>
      <c r="AK139" s="55">
        <v>170305</v>
      </c>
      <c r="AL139" s="55">
        <v>1064277</v>
      </c>
      <c r="AM139" s="55">
        <v>471938</v>
      </c>
      <c r="AN139" s="55">
        <v>592339</v>
      </c>
      <c r="AO139" s="55">
        <v>1402245</v>
      </c>
      <c r="AP139" s="55">
        <v>626903</v>
      </c>
      <c r="AQ139" s="55">
        <v>775342</v>
      </c>
      <c r="AR139" s="55">
        <v>322192</v>
      </c>
      <c r="AS139" s="55">
        <v>147275</v>
      </c>
      <c r="AT139" s="55">
        <v>174917</v>
      </c>
      <c r="AU139" s="55">
        <v>1080053</v>
      </c>
      <c r="AV139" s="55">
        <v>479628</v>
      </c>
      <c r="AW139" s="55">
        <v>600425</v>
      </c>
      <c r="AX139" s="55">
        <v>1426684</v>
      </c>
      <c r="AY139" s="55">
        <v>638578</v>
      </c>
      <c r="AZ139" s="55">
        <v>788106</v>
      </c>
      <c r="BA139" s="55">
        <v>330989</v>
      </c>
      <c r="BB139" s="55">
        <v>151343</v>
      </c>
      <c r="BC139" s="55">
        <v>179646</v>
      </c>
      <c r="BD139" s="55">
        <v>1095695</v>
      </c>
      <c r="BE139" s="55">
        <v>487235</v>
      </c>
      <c r="BF139" s="55">
        <v>608460</v>
      </c>
      <c r="BG139" s="55">
        <v>1451081</v>
      </c>
      <c r="BH139" s="55">
        <v>650221</v>
      </c>
      <c r="BI139" s="55">
        <v>800860</v>
      </c>
      <c r="BJ139" s="55">
        <v>340073</v>
      </c>
      <c r="BK139" s="55">
        <v>155555</v>
      </c>
      <c r="BL139" s="55">
        <v>184518</v>
      </c>
      <c r="BM139" s="55">
        <v>1111008</v>
      </c>
      <c r="BN139" s="55">
        <v>494666</v>
      </c>
      <c r="BO139" s="55">
        <v>616342</v>
      </c>
      <c r="BP139" s="190">
        <v>1475318</v>
      </c>
      <c r="BQ139" s="190">
        <v>661775</v>
      </c>
      <c r="BR139" s="190">
        <v>813543</v>
      </c>
      <c r="BS139" s="190">
        <v>349499</v>
      </c>
      <c r="BT139" s="190">
        <v>159938</v>
      </c>
      <c r="BU139" s="190">
        <v>189561</v>
      </c>
      <c r="BV139" s="190">
        <v>1125819</v>
      </c>
      <c r="BW139" s="190">
        <v>501837</v>
      </c>
      <c r="BX139" s="190">
        <v>623982</v>
      </c>
      <c r="BY139" s="267">
        <v>1499479</v>
      </c>
      <c r="BZ139" s="64">
        <v>673285</v>
      </c>
      <c r="CA139" s="64">
        <v>826194</v>
      </c>
      <c r="CB139" s="267">
        <v>359253</v>
      </c>
      <c r="CC139" s="64">
        <v>164484</v>
      </c>
      <c r="CD139" s="64">
        <v>194769</v>
      </c>
      <c r="CE139" s="267">
        <v>1140226</v>
      </c>
      <c r="CF139" s="64">
        <v>508801</v>
      </c>
      <c r="CG139" s="64">
        <v>631425</v>
      </c>
      <c r="CH139" s="55">
        <v>1523635</v>
      </c>
      <c r="CI139" s="55">
        <v>684790</v>
      </c>
      <c r="CJ139" s="55">
        <v>838845</v>
      </c>
      <c r="CK139" s="64">
        <v>369322</v>
      </c>
      <c r="CL139" s="55">
        <v>169186</v>
      </c>
      <c r="CM139" s="55">
        <v>200136</v>
      </c>
      <c r="CN139" s="64">
        <v>1154313</v>
      </c>
      <c r="CO139" s="55">
        <v>515604</v>
      </c>
      <c r="CP139" s="55">
        <v>638709</v>
      </c>
      <c r="CQ139" s="285">
        <v>1547850</v>
      </c>
      <c r="CR139" s="278">
        <v>696323</v>
      </c>
      <c r="CS139" s="278">
        <v>851527</v>
      </c>
      <c r="CT139" s="285">
        <v>379694</v>
      </c>
      <c r="CU139" s="278">
        <v>174036</v>
      </c>
      <c r="CV139" s="278">
        <v>205658</v>
      </c>
      <c r="CW139" s="285">
        <v>1168156</v>
      </c>
      <c r="CX139" s="55">
        <v>522287</v>
      </c>
      <c r="CY139" s="55">
        <v>645869</v>
      </c>
      <c r="CZ139" s="338">
        <v>1572358</v>
      </c>
      <c r="DA139" s="339">
        <v>708025</v>
      </c>
      <c r="DB139" s="339">
        <v>864333</v>
      </c>
      <c r="DC139" s="340">
        <v>390428</v>
      </c>
      <c r="DD139" s="339">
        <v>179066</v>
      </c>
      <c r="DE139" s="339">
        <v>211362</v>
      </c>
      <c r="DF139" s="340">
        <v>1181930</v>
      </c>
      <c r="DG139" s="339">
        <v>528959</v>
      </c>
      <c r="DH139" s="341">
        <v>652971</v>
      </c>
      <c r="DI139" s="319">
        <v>1597372</v>
      </c>
      <c r="DJ139" s="324">
        <v>720025</v>
      </c>
      <c r="DK139" s="324">
        <v>877347</v>
      </c>
      <c r="DL139" s="319">
        <v>401581</v>
      </c>
      <c r="DM139" s="324">
        <v>184307</v>
      </c>
      <c r="DN139" s="324">
        <v>217274</v>
      </c>
      <c r="DO139" s="319">
        <v>1195791</v>
      </c>
      <c r="DP139" s="324">
        <v>535718</v>
      </c>
      <c r="DQ139" s="324">
        <v>660073</v>
      </c>
      <c r="DR139" s="55">
        <v>1622912</v>
      </c>
      <c r="DS139" s="55">
        <v>732327</v>
      </c>
      <c r="DT139" s="55">
        <v>890585</v>
      </c>
      <c r="DU139" s="55">
        <v>413141</v>
      </c>
      <c r="DV139" s="55">
        <v>189752</v>
      </c>
      <c r="DW139" s="55">
        <v>223389</v>
      </c>
      <c r="DX139" s="55">
        <v>1209771</v>
      </c>
      <c r="DY139" s="55">
        <v>542575</v>
      </c>
      <c r="DZ139" s="55">
        <v>667196</v>
      </c>
    </row>
    <row r="140" spans="1:130" x14ac:dyDescent="0.25">
      <c r="A140" s="57" t="s">
        <v>113</v>
      </c>
      <c r="B140" s="55">
        <v>223231</v>
      </c>
      <c r="C140" s="55">
        <v>109807</v>
      </c>
      <c r="D140" s="55">
        <v>113424</v>
      </c>
      <c r="E140" s="55">
        <v>42230</v>
      </c>
      <c r="F140" s="55">
        <v>20788</v>
      </c>
      <c r="G140" s="55">
        <v>21442</v>
      </c>
      <c r="H140" s="55">
        <v>181001</v>
      </c>
      <c r="I140" s="55">
        <v>89019</v>
      </c>
      <c r="J140" s="55">
        <v>91982</v>
      </c>
      <c r="K140" s="55">
        <v>227428</v>
      </c>
      <c r="L140" s="55">
        <v>111979</v>
      </c>
      <c r="M140" s="55">
        <v>115449</v>
      </c>
      <c r="N140" s="55">
        <v>42570</v>
      </c>
      <c r="U140" s="55">
        <v>90976</v>
      </c>
      <c r="V140" s="55">
        <v>93882</v>
      </c>
      <c r="W140" s="55">
        <v>230617</v>
      </c>
      <c r="X140" s="55">
        <v>113724</v>
      </c>
      <c r="Y140" s="55">
        <v>116893</v>
      </c>
      <c r="Z140" s="55">
        <v>42790</v>
      </c>
      <c r="AA140" s="55">
        <v>21157</v>
      </c>
      <c r="AB140" s="55">
        <v>21633</v>
      </c>
      <c r="AC140" s="55">
        <v>187827</v>
      </c>
      <c r="AD140" s="55">
        <v>92567</v>
      </c>
      <c r="AE140" s="55">
        <v>95260</v>
      </c>
      <c r="AF140" s="55">
        <v>233068</v>
      </c>
      <c r="AG140" s="55">
        <v>115233</v>
      </c>
      <c r="AH140" s="55">
        <v>117835</v>
      </c>
      <c r="AI140" s="55">
        <v>42907</v>
      </c>
      <c r="AJ140" s="55">
        <v>21261</v>
      </c>
      <c r="AK140" s="55">
        <v>21646</v>
      </c>
      <c r="AL140" s="55">
        <v>190161</v>
      </c>
      <c r="AM140" s="55">
        <v>93972</v>
      </c>
      <c r="AN140" s="55">
        <v>96189</v>
      </c>
      <c r="AO140" s="55">
        <v>235158</v>
      </c>
      <c r="AP140" s="55">
        <v>116725</v>
      </c>
      <c r="AQ140" s="55">
        <v>118433</v>
      </c>
      <c r="AR140" s="55">
        <v>42961</v>
      </c>
      <c r="AS140" s="55">
        <v>21339</v>
      </c>
      <c r="AT140" s="55">
        <v>21622</v>
      </c>
      <c r="AU140" s="55">
        <v>192197</v>
      </c>
      <c r="AV140" s="55">
        <v>95386</v>
      </c>
      <c r="AW140" s="55">
        <v>96811</v>
      </c>
      <c r="AX140" s="55">
        <v>237792</v>
      </c>
      <c r="AY140" s="55">
        <v>118674</v>
      </c>
      <c r="AZ140" s="55">
        <v>119118</v>
      </c>
      <c r="BA140" s="55">
        <v>43083</v>
      </c>
      <c r="BB140" s="55">
        <v>21464</v>
      </c>
      <c r="BC140" s="55">
        <v>21619</v>
      </c>
      <c r="BD140" s="55">
        <v>194709</v>
      </c>
      <c r="BE140" s="55">
        <v>97210</v>
      </c>
      <c r="BF140" s="55">
        <v>97499</v>
      </c>
      <c r="BG140" s="55">
        <v>238840</v>
      </c>
      <c r="BH140" s="55">
        <v>119139</v>
      </c>
      <c r="BI140" s="55">
        <v>119701</v>
      </c>
      <c r="BJ140" s="55">
        <v>43243</v>
      </c>
      <c r="BK140" s="55">
        <v>21539</v>
      </c>
      <c r="BL140" s="55">
        <v>21704</v>
      </c>
      <c r="BM140" s="55">
        <v>195597</v>
      </c>
      <c r="BN140" s="55">
        <v>97600</v>
      </c>
      <c r="BO140" s="55">
        <v>97997</v>
      </c>
      <c r="BP140" s="190">
        <v>239839</v>
      </c>
      <c r="BQ140" s="190">
        <v>119604</v>
      </c>
      <c r="BR140" s="190">
        <v>120235</v>
      </c>
      <c r="BS140" s="190">
        <v>43511</v>
      </c>
      <c r="BT140" s="190">
        <v>21669</v>
      </c>
      <c r="BU140" s="190">
        <v>21842</v>
      </c>
      <c r="BV140" s="190">
        <v>196328</v>
      </c>
      <c r="BW140" s="190">
        <v>97935</v>
      </c>
      <c r="BX140" s="190">
        <v>98393</v>
      </c>
      <c r="BY140" s="267">
        <v>240759</v>
      </c>
      <c r="BZ140" s="64">
        <v>120026</v>
      </c>
      <c r="CA140" s="64">
        <v>120733</v>
      </c>
      <c r="CB140" s="267">
        <v>43867</v>
      </c>
      <c r="CC140" s="64">
        <v>21843</v>
      </c>
      <c r="CD140" s="64">
        <v>22024</v>
      </c>
      <c r="CE140" s="267">
        <v>196892</v>
      </c>
      <c r="CF140" s="64">
        <v>98183</v>
      </c>
      <c r="CG140" s="64">
        <v>98709</v>
      </c>
      <c r="CH140" s="55">
        <v>241628</v>
      </c>
      <c r="CI140" s="55">
        <v>120427</v>
      </c>
      <c r="CJ140" s="55">
        <v>121201</v>
      </c>
      <c r="CK140" s="64">
        <v>44313</v>
      </c>
      <c r="CL140" s="55">
        <v>22063</v>
      </c>
      <c r="CM140" s="55">
        <v>22250</v>
      </c>
      <c r="CN140" s="64">
        <v>197315</v>
      </c>
      <c r="CO140" s="55">
        <v>98364</v>
      </c>
      <c r="CP140" s="55">
        <v>98951</v>
      </c>
      <c r="CQ140" s="285">
        <v>242449</v>
      </c>
      <c r="CR140" s="278">
        <v>120802</v>
      </c>
      <c r="CS140" s="278">
        <v>121647</v>
      </c>
      <c r="CT140" s="285">
        <v>44851</v>
      </c>
      <c r="CU140" s="278">
        <v>22327</v>
      </c>
      <c r="CV140" s="278">
        <v>22524</v>
      </c>
      <c r="CW140" s="285">
        <v>197598</v>
      </c>
      <c r="CX140" s="55">
        <v>98475</v>
      </c>
      <c r="CY140" s="55">
        <v>99123</v>
      </c>
      <c r="CZ140" s="338">
        <v>243510</v>
      </c>
      <c r="DA140" s="339">
        <v>121309</v>
      </c>
      <c r="DB140" s="339">
        <v>122201</v>
      </c>
      <c r="DC140" s="340">
        <v>45470</v>
      </c>
      <c r="DD140" s="339">
        <v>22634</v>
      </c>
      <c r="DE140" s="339">
        <v>22836</v>
      </c>
      <c r="DF140" s="340">
        <v>198040</v>
      </c>
      <c r="DG140" s="339">
        <v>98675</v>
      </c>
      <c r="DH140" s="341">
        <v>99365</v>
      </c>
      <c r="DI140" s="319">
        <v>245056</v>
      </c>
      <c r="DJ140" s="324">
        <v>122072</v>
      </c>
      <c r="DK140" s="324">
        <v>122984</v>
      </c>
      <c r="DL140" s="319">
        <v>46153</v>
      </c>
      <c r="DM140" s="324">
        <v>22973</v>
      </c>
      <c r="DN140" s="324">
        <v>23180</v>
      </c>
      <c r="DO140" s="319">
        <v>198903</v>
      </c>
      <c r="DP140" s="324">
        <v>99099</v>
      </c>
      <c r="DQ140" s="324">
        <v>99804</v>
      </c>
      <c r="DR140" s="55">
        <v>247042</v>
      </c>
      <c r="DS140" s="55">
        <v>123072</v>
      </c>
      <c r="DT140" s="55">
        <v>123970</v>
      </c>
      <c r="DU140" s="55">
        <v>46895</v>
      </c>
      <c r="DV140" s="55">
        <v>23345</v>
      </c>
      <c r="DW140" s="55">
        <v>23550</v>
      </c>
      <c r="DX140" s="55">
        <v>200147</v>
      </c>
      <c r="DY140" s="55">
        <v>99727</v>
      </c>
      <c r="DZ140" s="55">
        <v>100420</v>
      </c>
    </row>
    <row r="141" spans="1:130" x14ac:dyDescent="0.25">
      <c r="A141" s="57">
        <v>41157</v>
      </c>
      <c r="B141" s="55">
        <v>193854</v>
      </c>
      <c r="C141" s="55">
        <v>96502</v>
      </c>
      <c r="D141" s="55">
        <v>97352</v>
      </c>
      <c r="E141" s="55">
        <v>39801</v>
      </c>
      <c r="F141" s="55">
        <v>19465</v>
      </c>
      <c r="G141" s="55">
        <v>20336</v>
      </c>
      <c r="H141" s="55">
        <v>154053</v>
      </c>
      <c r="I141" s="55">
        <v>77037</v>
      </c>
      <c r="J141" s="55">
        <v>77016</v>
      </c>
      <c r="K141" s="55">
        <v>200895</v>
      </c>
      <c r="L141" s="55">
        <v>100157</v>
      </c>
      <c r="M141" s="55">
        <v>100738</v>
      </c>
      <c r="N141" s="55">
        <v>40773</v>
      </c>
      <c r="U141" s="55">
        <v>80157</v>
      </c>
      <c r="V141" s="55">
        <v>79965</v>
      </c>
      <c r="W141" s="55">
        <v>207218</v>
      </c>
      <c r="X141" s="55">
        <v>103188</v>
      </c>
      <c r="Y141" s="55">
        <v>104030</v>
      </c>
      <c r="Z141" s="55">
        <v>41748</v>
      </c>
      <c r="AA141" s="55">
        <v>20513</v>
      </c>
      <c r="AB141" s="55">
        <v>21235</v>
      </c>
      <c r="AC141" s="55">
        <v>165470</v>
      </c>
      <c r="AD141" s="55">
        <v>82675</v>
      </c>
      <c r="AE141" s="55">
        <v>82795</v>
      </c>
      <c r="AF141" s="55">
        <v>212800</v>
      </c>
      <c r="AG141" s="55">
        <v>105610</v>
      </c>
      <c r="AH141" s="55">
        <v>107190</v>
      </c>
      <c r="AI141" s="55">
        <v>42695</v>
      </c>
      <c r="AJ141" s="55">
        <v>20994</v>
      </c>
      <c r="AK141" s="55">
        <v>21701</v>
      </c>
      <c r="AL141" s="55">
        <v>170105</v>
      </c>
      <c r="AM141" s="55">
        <v>84616</v>
      </c>
      <c r="AN141" s="55">
        <v>85489</v>
      </c>
      <c r="AO141" s="55">
        <v>217475</v>
      </c>
      <c r="AP141" s="55">
        <v>107374</v>
      </c>
      <c r="AQ141" s="55">
        <v>110101</v>
      </c>
      <c r="AR141" s="55">
        <v>43559</v>
      </c>
      <c r="AS141" s="55">
        <v>21414</v>
      </c>
      <c r="AT141" s="55">
        <v>22145</v>
      </c>
      <c r="AU141" s="55">
        <v>173916</v>
      </c>
      <c r="AV141" s="55">
        <v>85960</v>
      </c>
      <c r="AW141" s="55">
        <v>87956</v>
      </c>
      <c r="AX141" s="55">
        <v>220514</v>
      </c>
      <c r="AY141" s="55">
        <v>108154</v>
      </c>
      <c r="AZ141" s="55">
        <v>112360</v>
      </c>
      <c r="BA141" s="55">
        <v>44196</v>
      </c>
      <c r="BB141" s="55">
        <v>21702</v>
      </c>
      <c r="BC141" s="55">
        <v>22494</v>
      </c>
      <c r="BD141" s="55">
        <v>176318</v>
      </c>
      <c r="BE141" s="55">
        <v>86452</v>
      </c>
      <c r="BF141" s="55">
        <v>89866</v>
      </c>
      <c r="BG141" s="55">
        <v>224082</v>
      </c>
      <c r="BH141" s="55">
        <v>109954</v>
      </c>
      <c r="BI141" s="55">
        <v>114128</v>
      </c>
      <c r="BJ141" s="55">
        <v>44699</v>
      </c>
      <c r="BK141" s="55">
        <v>21986</v>
      </c>
      <c r="BL141" s="55">
        <v>22713</v>
      </c>
      <c r="BM141" s="55">
        <v>179383</v>
      </c>
      <c r="BN141" s="55">
        <v>87968</v>
      </c>
      <c r="BO141" s="55">
        <v>91415</v>
      </c>
      <c r="BP141" s="190">
        <v>226685</v>
      </c>
      <c r="BQ141" s="190">
        <v>111359</v>
      </c>
      <c r="BR141" s="190">
        <v>115326</v>
      </c>
      <c r="BS141" s="190">
        <v>45076</v>
      </c>
      <c r="BT141" s="190">
        <v>22209</v>
      </c>
      <c r="BU141" s="190">
        <v>22867</v>
      </c>
      <c r="BV141" s="190">
        <v>181609</v>
      </c>
      <c r="BW141" s="190">
        <v>89150</v>
      </c>
      <c r="BX141" s="190">
        <v>92459</v>
      </c>
      <c r="BY141" s="267">
        <v>228579</v>
      </c>
      <c r="BZ141" s="64">
        <v>112554</v>
      </c>
      <c r="CA141" s="64">
        <v>116025</v>
      </c>
      <c r="CB141" s="267">
        <v>45356</v>
      </c>
      <c r="CC141" s="64">
        <v>22385</v>
      </c>
      <c r="CD141" s="64">
        <v>22971</v>
      </c>
      <c r="CE141" s="267">
        <v>183223</v>
      </c>
      <c r="CF141" s="64">
        <v>90169</v>
      </c>
      <c r="CG141" s="64">
        <v>93054</v>
      </c>
      <c r="CH141" s="55">
        <v>230109</v>
      </c>
      <c r="CI141" s="55">
        <v>113729</v>
      </c>
      <c r="CJ141" s="55">
        <v>116380</v>
      </c>
      <c r="CK141" s="64">
        <v>45571</v>
      </c>
      <c r="CL141" s="55">
        <v>22534</v>
      </c>
      <c r="CM141" s="55">
        <v>23037</v>
      </c>
      <c r="CN141" s="64">
        <v>184538</v>
      </c>
      <c r="CO141" s="55">
        <v>91195</v>
      </c>
      <c r="CP141" s="55">
        <v>93343</v>
      </c>
      <c r="CQ141" s="285">
        <v>232183</v>
      </c>
      <c r="CR141" s="278">
        <v>115365</v>
      </c>
      <c r="CS141" s="278">
        <v>116818</v>
      </c>
      <c r="CT141" s="285">
        <v>45852</v>
      </c>
      <c r="CU141" s="278">
        <v>22731</v>
      </c>
      <c r="CV141" s="278">
        <v>23121</v>
      </c>
      <c r="CW141" s="285">
        <v>186331</v>
      </c>
      <c r="CX141" s="55">
        <v>92634</v>
      </c>
      <c r="CY141" s="55">
        <v>93697</v>
      </c>
      <c r="CZ141" s="338">
        <v>232687</v>
      </c>
      <c r="DA141" s="339">
        <v>115529</v>
      </c>
      <c r="DB141" s="339">
        <v>117158</v>
      </c>
      <c r="DC141" s="340">
        <v>46166</v>
      </c>
      <c r="DD141" s="339">
        <v>22874</v>
      </c>
      <c r="DE141" s="339">
        <v>23292</v>
      </c>
      <c r="DF141" s="340">
        <v>186521</v>
      </c>
      <c r="DG141" s="339">
        <v>92655</v>
      </c>
      <c r="DH141" s="341">
        <v>93866</v>
      </c>
      <c r="DI141" s="319">
        <v>233150</v>
      </c>
      <c r="DJ141" s="324">
        <v>115700</v>
      </c>
      <c r="DK141" s="324">
        <v>117450</v>
      </c>
      <c r="DL141" s="319">
        <v>46584</v>
      </c>
      <c r="DM141" s="324">
        <v>23071</v>
      </c>
      <c r="DN141" s="324">
        <v>23513</v>
      </c>
      <c r="DO141" s="319">
        <v>186566</v>
      </c>
      <c r="DP141" s="324">
        <v>92629</v>
      </c>
      <c r="DQ141" s="324">
        <v>93937</v>
      </c>
      <c r="DR141" s="55">
        <v>233536</v>
      </c>
      <c r="DS141" s="55">
        <v>115826</v>
      </c>
      <c r="DT141" s="55">
        <v>117710</v>
      </c>
      <c r="DU141" s="55">
        <v>47090</v>
      </c>
      <c r="DV141" s="55">
        <v>23309</v>
      </c>
      <c r="DW141" s="55">
        <v>23781</v>
      </c>
      <c r="DX141" s="55">
        <v>186446</v>
      </c>
      <c r="DY141" s="55">
        <v>92517</v>
      </c>
      <c r="DZ141" s="55">
        <v>93929</v>
      </c>
    </row>
    <row r="142" spans="1:130" x14ac:dyDescent="0.25">
      <c r="A142" s="57">
        <v>41913</v>
      </c>
      <c r="B142" s="55">
        <v>159256</v>
      </c>
      <c r="C142" s="55">
        <v>76148</v>
      </c>
      <c r="D142" s="55">
        <v>83108</v>
      </c>
      <c r="E142" s="55">
        <v>37171</v>
      </c>
      <c r="F142" s="55">
        <v>17746</v>
      </c>
      <c r="G142" s="55">
        <v>19425</v>
      </c>
      <c r="H142" s="55">
        <v>122085</v>
      </c>
      <c r="I142" s="55">
        <v>58402</v>
      </c>
      <c r="J142" s="55">
        <v>63683</v>
      </c>
      <c r="K142" s="55">
        <v>166254</v>
      </c>
      <c r="L142" s="55">
        <v>80422</v>
      </c>
      <c r="M142" s="55">
        <v>85832</v>
      </c>
      <c r="N142" s="55">
        <v>38408</v>
      </c>
      <c r="U142" s="55">
        <v>62013</v>
      </c>
      <c r="V142" s="55">
        <v>65833</v>
      </c>
      <c r="W142" s="55">
        <v>173605</v>
      </c>
      <c r="X142" s="55">
        <v>84919</v>
      </c>
      <c r="Y142" s="55">
        <v>88686</v>
      </c>
      <c r="Z142" s="55">
        <v>39585</v>
      </c>
      <c r="AA142" s="55">
        <v>19058</v>
      </c>
      <c r="AB142" s="55">
        <v>20527</v>
      </c>
      <c r="AC142" s="55">
        <v>134020</v>
      </c>
      <c r="AD142" s="55">
        <v>65861</v>
      </c>
      <c r="AE142" s="55">
        <v>68159</v>
      </c>
      <c r="AF142" s="55">
        <v>181083</v>
      </c>
      <c r="AG142" s="55">
        <v>89435</v>
      </c>
      <c r="AH142" s="55">
        <v>91648</v>
      </c>
      <c r="AI142" s="55">
        <v>40722</v>
      </c>
      <c r="AJ142" s="55">
        <v>19692</v>
      </c>
      <c r="AK142" s="55">
        <v>21030</v>
      </c>
      <c r="AL142" s="55">
        <v>140361</v>
      </c>
      <c r="AM142" s="55">
        <v>69743</v>
      </c>
      <c r="AN142" s="55">
        <v>70618</v>
      </c>
      <c r="AO142" s="55">
        <v>188390</v>
      </c>
      <c r="AP142" s="55">
        <v>93706</v>
      </c>
      <c r="AQ142" s="55">
        <v>94684</v>
      </c>
      <c r="AR142" s="55">
        <v>41846</v>
      </c>
      <c r="AS142" s="55">
        <v>20319</v>
      </c>
      <c r="AT142" s="55">
        <v>21527</v>
      </c>
      <c r="AU142" s="55">
        <v>146544</v>
      </c>
      <c r="AV142" s="55">
        <v>73387</v>
      </c>
      <c r="AW142" s="55">
        <v>73157</v>
      </c>
      <c r="AX142" s="55">
        <v>195307</v>
      </c>
      <c r="AY142" s="55">
        <v>97532</v>
      </c>
      <c r="AZ142" s="55">
        <v>97775</v>
      </c>
      <c r="BA142" s="55">
        <v>42971</v>
      </c>
      <c r="BB142" s="55">
        <v>20936</v>
      </c>
      <c r="BC142" s="55">
        <v>22035</v>
      </c>
      <c r="BD142" s="55">
        <v>152336</v>
      </c>
      <c r="BE142" s="55">
        <v>76596</v>
      </c>
      <c r="BF142" s="55">
        <v>75740</v>
      </c>
      <c r="BG142" s="55">
        <v>201626</v>
      </c>
      <c r="BH142" s="55">
        <v>100788</v>
      </c>
      <c r="BI142" s="55">
        <v>100838</v>
      </c>
      <c r="BJ142" s="55">
        <v>44108</v>
      </c>
      <c r="BK142" s="55">
        <v>21543</v>
      </c>
      <c r="BL142" s="55">
        <v>22565</v>
      </c>
      <c r="BM142" s="55">
        <v>157518</v>
      </c>
      <c r="BN142" s="55">
        <v>79245</v>
      </c>
      <c r="BO142" s="55">
        <v>78273</v>
      </c>
      <c r="BP142" s="190">
        <v>207237</v>
      </c>
      <c r="BQ142" s="190">
        <v>103425</v>
      </c>
      <c r="BR142" s="190">
        <v>103812</v>
      </c>
      <c r="BS142" s="190">
        <v>45245</v>
      </c>
      <c r="BT142" s="190">
        <v>22125</v>
      </c>
      <c r="BU142" s="190">
        <v>23120</v>
      </c>
      <c r="BV142" s="190">
        <v>161992</v>
      </c>
      <c r="BW142" s="190">
        <v>81300</v>
      </c>
      <c r="BX142" s="190">
        <v>80692</v>
      </c>
      <c r="BY142" s="267">
        <v>212109</v>
      </c>
      <c r="BZ142" s="64">
        <v>105459</v>
      </c>
      <c r="CA142" s="64">
        <v>106650</v>
      </c>
      <c r="CB142" s="267">
        <v>46350</v>
      </c>
      <c r="CC142" s="64">
        <v>22675</v>
      </c>
      <c r="CD142" s="64">
        <v>23675</v>
      </c>
      <c r="CE142" s="267">
        <v>165759</v>
      </c>
      <c r="CF142" s="64">
        <v>82784</v>
      </c>
      <c r="CG142" s="64">
        <v>82975</v>
      </c>
      <c r="CH142" s="55">
        <v>216089</v>
      </c>
      <c r="CI142" s="55">
        <v>106841</v>
      </c>
      <c r="CJ142" s="55">
        <v>109248</v>
      </c>
      <c r="CK142" s="64">
        <v>47378</v>
      </c>
      <c r="CL142" s="55">
        <v>23164</v>
      </c>
      <c r="CM142" s="55">
        <v>24214</v>
      </c>
      <c r="CN142" s="64">
        <v>168711</v>
      </c>
      <c r="CO142" s="55">
        <v>83677</v>
      </c>
      <c r="CP142" s="55">
        <v>85034</v>
      </c>
      <c r="CQ142" s="285">
        <v>218441</v>
      </c>
      <c r="CR142" s="278">
        <v>107247</v>
      </c>
      <c r="CS142" s="278">
        <v>111194</v>
      </c>
      <c r="CT142" s="285">
        <v>48175</v>
      </c>
      <c r="CU142" s="278">
        <v>23521</v>
      </c>
      <c r="CV142" s="278">
        <v>24654</v>
      </c>
      <c r="CW142" s="285">
        <v>170266</v>
      </c>
      <c r="CX142" s="55">
        <v>83726</v>
      </c>
      <c r="CY142" s="55">
        <v>86540</v>
      </c>
      <c r="CZ142" s="338">
        <v>221321</v>
      </c>
      <c r="DA142" s="339">
        <v>108662</v>
      </c>
      <c r="DB142" s="339">
        <v>112659</v>
      </c>
      <c r="DC142" s="340">
        <v>48842</v>
      </c>
      <c r="DD142" s="339">
        <v>23874</v>
      </c>
      <c r="DE142" s="339">
        <v>24968</v>
      </c>
      <c r="DF142" s="340">
        <v>172479</v>
      </c>
      <c r="DG142" s="339">
        <v>84788</v>
      </c>
      <c r="DH142" s="341">
        <v>87691</v>
      </c>
      <c r="DI142" s="319">
        <v>223230</v>
      </c>
      <c r="DJ142" s="324">
        <v>109680</v>
      </c>
      <c r="DK142" s="324">
        <v>113550</v>
      </c>
      <c r="DL142" s="319">
        <v>49379</v>
      </c>
      <c r="DM142" s="324">
        <v>24165</v>
      </c>
      <c r="DN142" s="324">
        <v>25214</v>
      </c>
      <c r="DO142" s="319">
        <v>173851</v>
      </c>
      <c r="DP142" s="324">
        <v>85515</v>
      </c>
      <c r="DQ142" s="324">
        <v>88336</v>
      </c>
      <c r="DR142" s="55">
        <v>224442</v>
      </c>
      <c r="DS142" s="55">
        <v>110494</v>
      </c>
      <c r="DT142" s="55">
        <v>113948</v>
      </c>
      <c r="DU142" s="55">
        <v>49821</v>
      </c>
      <c r="DV142" s="55">
        <v>24408</v>
      </c>
      <c r="DW142" s="55">
        <v>25413</v>
      </c>
      <c r="DX142" s="55">
        <v>174621</v>
      </c>
      <c r="DY142" s="55">
        <v>86086</v>
      </c>
      <c r="DZ142" s="55">
        <v>88535</v>
      </c>
    </row>
    <row r="143" spans="1:130" s="270" customFormat="1" x14ac:dyDescent="0.25">
      <c r="A143" s="269" t="s">
        <v>114</v>
      </c>
      <c r="B143" s="270">
        <v>132811</v>
      </c>
      <c r="C143" s="270">
        <v>61190</v>
      </c>
      <c r="D143" s="270">
        <v>71621</v>
      </c>
      <c r="E143" s="270">
        <v>33166</v>
      </c>
      <c r="F143" s="270">
        <v>15503</v>
      </c>
      <c r="G143" s="270">
        <v>17663</v>
      </c>
      <c r="H143" s="270">
        <v>99645</v>
      </c>
      <c r="I143" s="270">
        <v>45687</v>
      </c>
      <c r="J143" s="270">
        <v>53958</v>
      </c>
      <c r="K143" s="270">
        <v>135879</v>
      </c>
      <c r="L143" s="270">
        <v>62898</v>
      </c>
      <c r="M143" s="270">
        <v>72981</v>
      </c>
      <c r="N143" s="270">
        <v>34625</v>
      </c>
      <c r="U143" s="270">
        <v>46682</v>
      </c>
      <c r="V143" s="270">
        <v>54572</v>
      </c>
      <c r="W143" s="270">
        <v>139359</v>
      </c>
      <c r="X143" s="270">
        <v>64804</v>
      </c>
      <c r="Y143" s="270">
        <v>74555</v>
      </c>
      <c r="Z143" s="270">
        <v>36102</v>
      </c>
      <c r="AA143" s="270">
        <v>16940</v>
      </c>
      <c r="AB143" s="270">
        <v>19162</v>
      </c>
      <c r="AC143" s="270">
        <v>103257</v>
      </c>
      <c r="AD143" s="270">
        <v>47864</v>
      </c>
      <c r="AE143" s="270">
        <v>55393</v>
      </c>
      <c r="AF143" s="270">
        <v>143410</v>
      </c>
      <c r="AG143" s="270">
        <v>67052</v>
      </c>
      <c r="AH143" s="270">
        <v>76358</v>
      </c>
      <c r="AI143" s="270">
        <v>37585</v>
      </c>
      <c r="AJ143" s="270">
        <v>17677</v>
      </c>
      <c r="AK143" s="270">
        <v>19908</v>
      </c>
      <c r="AL143" s="270">
        <v>105825</v>
      </c>
      <c r="AM143" s="270">
        <v>49375</v>
      </c>
      <c r="AN143" s="270">
        <v>56450</v>
      </c>
      <c r="AO143" s="270">
        <v>148278</v>
      </c>
      <c r="AP143" s="270">
        <v>69855</v>
      </c>
      <c r="AQ143" s="270">
        <v>78423</v>
      </c>
      <c r="AR143" s="270">
        <v>39060</v>
      </c>
      <c r="AS143" s="270">
        <v>18425</v>
      </c>
      <c r="AT143" s="270">
        <v>20635</v>
      </c>
      <c r="AU143" s="270">
        <v>109218</v>
      </c>
      <c r="AV143" s="270">
        <v>51430</v>
      </c>
      <c r="AW143" s="270">
        <v>57788</v>
      </c>
      <c r="AX143" s="270">
        <v>154108</v>
      </c>
      <c r="AY143" s="270">
        <v>73343</v>
      </c>
      <c r="AZ143" s="270">
        <v>80765</v>
      </c>
      <c r="BA143" s="270">
        <v>40516</v>
      </c>
      <c r="BB143" s="270">
        <v>19183</v>
      </c>
      <c r="BC143" s="270">
        <v>21333</v>
      </c>
      <c r="BD143" s="270">
        <v>113592</v>
      </c>
      <c r="BE143" s="270">
        <v>54160</v>
      </c>
      <c r="BF143" s="270">
        <v>59432</v>
      </c>
      <c r="BG143" s="270">
        <v>160661</v>
      </c>
      <c r="BH143" s="270">
        <v>77348</v>
      </c>
      <c r="BI143" s="270">
        <v>83313</v>
      </c>
      <c r="BJ143" s="270">
        <v>41926</v>
      </c>
      <c r="BK143" s="270">
        <v>19940</v>
      </c>
      <c r="BL143" s="270">
        <v>21986</v>
      </c>
      <c r="BM143" s="270">
        <v>118735</v>
      </c>
      <c r="BN143" s="270">
        <v>57408</v>
      </c>
      <c r="BO143" s="270">
        <v>61327</v>
      </c>
      <c r="BP143" s="271">
        <v>167561</v>
      </c>
      <c r="BQ143" s="271">
        <v>81572</v>
      </c>
      <c r="BR143" s="271">
        <v>85989</v>
      </c>
      <c r="BS143" s="271">
        <v>43275</v>
      </c>
      <c r="BT143" s="271">
        <v>20679</v>
      </c>
      <c r="BU143" s="271">
        <v>22596</v>
      </c>
      <c r="BV143" s="271">
        <v>124286</v>
      </c>
      <c r="BW143" s="271">
        <v>60893</v>
      </c>
      <c r="BX143" s="271">
        <v>63393</v>
      </c>
      <c r="BY143" s="272">
        <v>174591</v>
      </c>
      <c r="BZ143" s="273">
        <v>85817</v>
      </c>
      <c r="CA143" s="273">
        <v>88774</v>
      </c>
      <c r="CB143" s="272">
        <v>44586</v>
      </c>
      <c r="CC143" s="273">
        <v>21406</v>
      </c>
      <c r="CD143" s="273">
        <v>23180</v>
      </c>
      <c r="CE143" s="272">
        <v>130005</v>
      </c>
      <c r="CF143" s="273">
        <v>64411</v>
      </c>
      <c r="CG143" s="273">
        <v>65594</v>
      </c>
      <c r="CH143" s="270">
        <v>181457</v>
      </c>
      <c r="CI143" s="270">
        <v>89824</v>
      </c>
      <c r="CJ143" s="270">
        <v>91633</v>
      </c>
      <c r="CK143" s="273">
        <v>45885</v>
      </c>
      <c r="CL143" s="270">
        <v>22127</v>
      </c>
      <c r="CM143" s="270">
        <v>23758</v>
      </c>
      <c r="CN143" s="273">
        <v>135572</v>
      </c>
      <c r="CO143" s="270">
        <v>67697</v>
      </c>
      <c r="CP143" s="270">
        <v>67875</v>
      </c>
      <c r="CQ143" s="286">
        <v>187944</v>
      </c>
      <c r="CR143" s="279">
        <v>93393</v>
      </c>
      <c r="CS143" s="279">
        <v>94551</v>
      </c>
      <c r="CT143" s="286">
        <v>47188</v>
      </c>
      <c r="CU143" s="279">
        <v>22838</v>
      </c>
      <c r="CV143" s="279">
        <v>24350</v>
      </c>
      <c r="CW143" s="286">
        <v>140756</v>
      </c>
      <c r="CX143" s="270">
        <v>70555</v>
      </c>
      <c r="CY143" s="270">
        <v>70201</v>
      </c>
      <c r="CZ143" s="342">
        <v>193820</v>
      </c>
      <c r="DA143" s="343">
        <v>96391</v>
      </c>
      <c r="DB143" s="343">
        <v>97429</v>
      </c>
      <c r="DC143" s="344">
        <v>48494</v>
      </c>
      <c r="DD143" s="343">
        <v>23534</v>
      </c>
      <c r="DE143" s="343">
        <v>24960</v>
      </c>
      <c r="DF143" s="344">
        <v>145326</v>
      </c>
      <c r="DG143" s="343">
        <v>72857</v>
      </c>
      <c r="DH143" s="345">
        <v>72469</v>
      </c>
      <c r="DI143" s="320">
        <v>199001</v>
      </c>
      <c r="DJ143" s="325">
        <v>98778</v>
      </c>
      <c r="DK143" s="325">
        <v>100223</v>
      </c>
      <c r="DL143" s="320">
        <v>49804</v>
      </c>
      <c r="DM143" s="325">
        <v>24207</v>
      </c>
      <c r="DN143" s="325">
        <v>25597</v>
      </c>
      <c r="DO143" s="320">
        <v>149197</v>
      </c>
      <c r="DP143" s="325">
        <v>74571</v>
      </c>
      <c r="DQ143" s="325">
        <v>74626</v>
      </c>
      <c r="DR143" s="270">
        <v>203442</v>
      </c>
      <c r="DS143" s="270">
        <v>100562</v>
      </c>
      <c r="DT143" s="270">
        <v>102880</v>
      </c>
      <c r="DU143" s="270">
        <v>51079</v>
      </c>
      <c r="DV143" s="270">
        <v>24847</v>
      </c>
      <c r="DW143" s="270">
        <v>26232</v>
      </c>
      <c r="DX143" s="270">
        <v>152363</v>
      </c>
      <c r="DY143" s="270">
        <v>75715</v>
      </c>
      <c r="DZ143" s="270">
        <v>76648</v>
      </c>
    </row>
    <row r="144" spans="1:130" s="270" customFormat="1" x14ac:dyDescent="0.25">
      <c r="A144" s="269" t="s">
        <v>115</v>
      </c>
      <c r="B144" s="270">
        <v>106967</v>
      </c>
      <c r="C144" s="270">
        <v>45702</v>
      </c>
      <c r="D144" s="270">
        <v>61265</v>
      </c>
      <c r="E144" s="270">
        <v>28484</v>
      </c>
      <c r="F144" s="270">
        <v>12842</v>
      </c>
      <c r="G144" s="270">
        <v>15642</v>
      </c>
      <c r="H144" s="270">
        <v>78483</v>
      </c>
      <c r="I144" s="270">
        <v>32860</v>
      </c>
      <c r="J144" s="270">
        <v>45623</v>
      </c>
      <c r="K144" s="270">
        <v>107544</v>
      </c>
      <c r="L144" s="270">
        <v>45260</v>
      </c>
      <c r="M144" s="270">
        <v>62284</v>
      </c>
      <c r="N144" s="270">
        <v>29485</v>
      </c>
      <c r="U144" s="270">
        <v>32047</v>
      </c>
      <c r="V144" s="270">
        <v>46012</v>
      </c>
      <c r="W144" s="270">
        <v>109002</v>
      </c>
      <c r="X144" s="270">
        <v>45612</v>
      </c>
      <c r="Y144" s="270">
        <v>63390</v>
      </c>
      <c r="Z144" s="270">
        <v>30646</v>
      </c>
      <c r="AA144" s="270">
        <v>13713</v>
      </c>
      <c r="AB144" s="270">
        <v>16933</v>
      </c>
      <c r="AC144" s="270">
        <v>78356</v>
      </c>
      <c r="AD144" s="270">
        <v>31899</v>
      </c>
      <c r="AE144" s="270">
        <v>46457</v>
      </c>
      <c r="AF144" s="270">
        <v>111173</v>
      </c>
      <c r="AG144" s="270">
        <v>46603</v>
      </c>
      <c r="AH144" s="270">
        <v>64570</v>
      </c>
      <c r="AI144" s="270">
        <v>31960</v>
      </c>
      <c r="AJ144" s="270">
        <v>14329</v>
      </c>
      <c r="AK144" s="270">
        <v>17631</v>
      </c>
      <c r="AL144" s="270">
        <v>79213</v>
      </c>
      <c r="AM144" s="270">
        <v>32274</v>
      </c>
      <c r="AN144" s="270">
        <v>46939</v>
      </c>
      <c r="AO144" s="270">
        <v>113818</v>
      </c>
      <c r="AP144" s="270">
        <v>48031</v>
      </c>
      <c r="AQ144" s="270">
        <v>65787</v>
      </c>
      <c r="AR144" s="270">
        <v>33403</v>
      </c>
      <c r="AS144" s="270">
        <v>15042</v>
      </c>
      <c r="AT144" s="270">
        <v>18361</v>
      </c>
      <c r="AU144" s="270">
        <v>80415</v>
      </c>
      <c r="AV144" s="270">
        <v>32989</v>
      </c>
      <c r="AW144" s="270">
        <v>47426</v>
      </c>
      <c r="AX144" s="270">
        <v>116785</v>
      </c>
      <c r="AY144" s="270">
        <v>49752</v>
      </c>
      <c r="AZ144" s="270">
        <v>67033</v>
      </c>
      <c r="BA144" s="270">
        <v>34969</v>
      </c>
      <c r="BB144" s="270">
        <v>15838</v>
      </c>
      <c r="BC144" s="270">
        <v>19131</v>
      </c>
      <c r="BD144" s="270">
        <v>81816</v>
      </c>
      <c r="BE144" s="270">
        <v>33914</v>
      </c>
      <c r="BF144" s="270">
        <v>47902</v>
      </c>
      <c r="BG144" s="270">
        <v>120045</v>
      </c>
      <c r="BH144" s="270">
        <v>51651</v>
      </c>
      <c r="BI144" s="270">
        <v>68394</v>
      </c>
      <c r="BJ144" s="270">
        <v>36604</v>
      </c>
      <c r="BK144" s="270">
        <v>16675</v>
      </c>
      <c r="BL144" s="270">
        <v>19929</v>
      </c>
      <c r="BM144" s="270">
        <v>83441</v>
      </c>
      <c r="BN144" s="270">
        <v>34976</v>
      </c>
      <c r="BO144" s="270">
        <v>48465</v>
      </c>
      <c r="BP144" s="271">
        <v>123711</v>
      </c>
      <c r="BQ144" s="271">
        <v>53752</v>
      </c>
      <c r="BR144" s="271">
        <v>69959</v>
      </c>
      <c r="BS144" s="271">
        <v>38259</v>
      </c>
      <c r="BT144" s="271">
        <v>17530</v>
      </c>
      <c r="BU144" s="271">
        <v>20729</v>
      </c>
      <c r="BV144" s="271">
        <v>85452</v>
      </c>
      <c r="BW144" s="271">
        <v>36222</v>
      </c>
      <c r="BX144" s="271">
        <v>49230</v>
      </c>
      <c r="BY144" s="272">
        <v>127940</v>
      </c>
      <c r="BZ144" s="273">
        <v>56186</v>
      </c>
      <c r="CA144" s="273">
        <v>71754</v>
      </c>
      <c r="CB144" s="272">
        <v>39921</v>
      </c>
      <c r="CC144" s="273">
        <v>18394</v>
      </c>
      <c r="CD144" s="273">
        <v>21527</v>
      </c>
      <c r="CE144" s="272">
        <v>88019</v>
      </c>
      <c r="CF144" s="273">
        <v>37792</v>
      </c>
      <c r="CG144" s="273">
        <v>50227</v>
      </c>
      <c r="CH144" s="270">
        <v>132964</v>
      </c>
      <c r="CI144" s="270">
        <v>59162</v>
      </c>
      <c r="CJ144" s="270">
        <v>73802</v>
      </c>
      <c r="CK144" s="273">
        <v>41572</v>
      </c>
      <c r="CL144" s="270">
        <v>19268</v>
      </c>
      <c r="CM144" s="270">
        <v>22304</v>
      </c>
      <c r="CN144" s="273">
        <v>91392</v>
      </c>
      <c r="CO144" s="270">
        <v>39894</v>
      </c>
      <c r="CP144" s="270">
        <v>51498</v>
      </c>
      <c r="CQ144" s="286">
        <v>138936</v>
      </c>
      <c r="CR144" s="279">
        <v>62814</v>
      </c>
      <c r="CS144" s="279">
        <v>76122</v>
      </c>
      <c r="CT144" s="286">
        <v>43206</v>
      </c>
      <c r="CU144" s="279">
        <v>20153</v>
      </c>
      <c r="CV144" s="279">
        <v>23053</v>
      </c>
      <c r="CW144" s="286">
        <v>95730</v>
      </c>
      <c r="CX144" s="270">
        <v>42661</v>
      </c>
      <c r="CY144" s="270">
        <v>53069</v>
      </c>
      <c r="CZ144" s="342">
        <v>145621</v>
      </c>
      <c r="DA144" s="343">
        <v>66976</v>
      </c>
      <c r="DB144" s="343">
        <v>78645</v>
      </c>
      <c r="DC144" s="344">
        <v>44798</v>
      </c>
      <c r="DD144" s="343">
        <v>21041</v>
      </c>
      <c r="DE144" s="343">
        <v>23757</v>
      </c>
      <c r="DF144" s="344">
        <v>100823</v>
      </c>
      <c r="DG144" s="343">
        <v>45935</v>
      </c>
      <c r="DH144" s="345">
        <v>54888</v>
      </c>
      <c r="DI144" s="320">
        <v>152639</v>
      </c>
      <c r="DJ144" s="325">
        <v>71346</v>
      </c>
      <c r="DK144" s="325">
        <v>81293</v>
      </c>
      <c r="DL144" s="320">
        <v>46327</v>
      </c>
      <c r="DM144" s="325">
        <v>21906</v>
      </c>
      <c r="DN144" s="325">
        <v>24421</v>
      </c>
      <c r="DO144" s="320">
        <v>106312</v>
      </c>
      <c r="DP144" s="325">
        <v>49440</v>
      </c>
      <c r="DQ144" s="325">
        <v>56872</v>
      </c>
      <c r="DR144" s="270">
        <v>159775</v>
      </c>
      <c r="DS144" s="270">
        <v>75731</v>
      </c>
      <c r="DT144" s="270">
        <v>84044</v>
      </c>
      <c r="DU144" s="270">
        <v>47818</v>
      </c>
      <c r="DV144" s="270">
        <v>22762</v>
      </c>
      <c r="DW144" s="270">
        <v>25056</v>
      </c>
      <c r="DX144" s="270">
        <v>111957</v>
      </c>
      <c r="DY144" s="270">
        <v>52969</v>
      </c>
      <c r="DZ144" s="270">
        <v>58988</v>
      </c>
    </row>
    <row r="145" spans="1:130" s="270" customFormat="1" x14ac:dyDescent="0.25">
      <c r="A145" s="269" t="s">
        <v>116</v>
      </c>
      <c r="B145" s="270">
        <v>88064</v>
      </c>
      <c r="C145" s="270">
        <v>35615</v>
      </c>
      <c r="D145" s="270">
        <v>52449</v>
      </c>
      <c r="E145" s="270">
        <v>23906</v>
      </c>
      <c r="F145" s="270">
        <v>10505</v>
      </c>
      <c r="G145" s="270">
        <v>13401</v>
      </c>
      <c r="H145" s="270">
        <v>64158</v>
      </c>
      <c r="I145" s="270">
        <v>25110</v>
      </c>
      <c r="J145" s="270">
        <v>39048</v>
      </c>
      <c r="K145" s="270">
        <v>87531</v>
      </c>
      <c r="L145" s="270">
        <v>35024</v>
      </c>
      <c r="M145" s="270">
        <v>52507</v>
      </c>
      <c r="N145" s="270">
        <v>24418</v>
      </c>
      <c r="U145" s="270">
        <v>24334</v>
      </c>
      <c r="V145" s="270">
        <v>38779</v>
      </c>
      <c r="W145" s="270">
        <v>87061</v>
      </c>
      <c r="X145" s="270">
        <v>34302</v>
      </c>
      <c r="Y145" s="270">
        <v>52759</v>
      </c>
      <c r="Z145" s="270">
        <v>25016</v>
      </c>
      <c r="AA145" s="270">
        <v>10891</v>
      </c>
      <c r="AB145" s="270">
        <v>14125</v>
      </c>
      <c r="AC145" s="270">
        <v>62045</v>
      </c>
      <c r="AD145" s="270">
        <v>23411</v>
      </c>
      <c r="AE145" s="270">
        <v>38634</v>
      </c>
      <c r="AF145" s="270">
        <v>86770</v>
      </c>
      <c r="AG145" s="270">
        <v>33546</v>
      </c>
      <c r="AH145" s="270">
        <v>53224</v>
      </c>
      <c r="AI145" s="270">
        <v>25723</v>
      </c>
      <c r="AJ145" s="270">
        <v>11126</v>
      </c>
      <c r="AK145" s="270">
        <v>14597</v>
      </c>
      <c r="AL145" s="270">
        <v>61047</v>
      </c>
      <c r="AM145" s="270">
        <v>22420</v>
      </c>
      <c r="AN145" s="270">
        <v>38627</v>
      </c>
      <c r="AO145" s="270">
        <v>86813</v>
      </c>
      <c r="AP145" s="270">
        <v>32882</v>
      </c>
      <c r="AQ145" s="270">
        <v>53931</v>
      </c>
      <c r="AR145" s="270">
        <v>26573</v>
      </c>
      <c r="AS145" s="270">
        <v>11419</v>
      </c>
      <c r="AT145" s="270">
        <v>15154</v>
      </c>
      <c r="AU145" s="270">
        <v>60240</v>
      </c>
      <c r="AV145" s="270">
        <v>21463</v>
      </c>
      <c r="AW145" s="270">
        <v>38777</v>
      </c>
      <c r="AX145" s="270">
        <v>87287</v>
      </c>
      <c r="AY145" s="270">
        <v>32396</v>
      </c>
      <c r="AZ145" s="270">
        <v>54891</v>
      </c>
      <c r="BA145" s="270">
        <v>27581</v>
      </c>
      <c r="BB145" s="270">
        <v>11787</v>
      </c>
      <c r="BC145" s="270">
        <v>15794</v>
      </c>
      <c r="BD145" s="270">
        <v>59706</v>
      </c>
      <c r="BE145" s="270">
        <v>20609</v>
      </c>
      <c r="BF145" s="270">
        <v>39097</v>
      </c>
      <c r="BG145" s="270">
        <v>88467</v>
      </c>
      <c r="BH145" s="270">
        <v>32440</v>
      </c>
      <c r="BI145" s="270">
        <v>56027</v>
      </c>
      <c r="BJ145" s="270">
        <v>28759</v>
      </c>
      <c r="BK145" s="270">
        <v>12269</v>
      </c>
      <c r="BL145" s="270">
        <v>16490</v>
      </c>
      <c r="BM145" s="270">
        <v>59708</v>
      </c>
      <c r="BN145" s="270">
        <v>20171</v>
      </c>
      <c r="BO145" s="270">
        <v>39537</v>
      </c>
      <c r="BP145" s="271">
        <v>90494</v>
      </c>
      <c r="BQ145" s="271">
        <v>33244</v>
      </c>
      <c r="BR145" s="271">
        <v>57250</v>
      </c>
      <c r="BS145" s="271">
        <v>30095</v>
      </c>
      <c r="BT145" s="271">
        <v>12875</v>
      </c>
      <c r="BU145" s="271">
        <v>17220</v>
      </c>
      <c r="BV145" s="271">
        <v>60399</v>
      </c>
      <c r="BW145" s="271">
        <v>20369</v>
      </c>
      <c r="BX145" s="271">
        <v>40030</v>
      </c>
      <c r="BY145" s="272">
        <v>93200</v>
      </c>
      <c r="BZ145" s="273">
        <v>34656</v>
      </c>
      <c r="CA145" s="273">
        <v>58544</v>
      </c>
      <c r="CB145" s="272">
        <v>31579</v>
      </c>
      <c r="CC145" s="273">
        <v>13593</v>
      </c>
      <c r="CD145" s="273">
        <v>17986</v>
      </c>
      <c r="CE145" s="272">
        <v>61621</v>
      </c>
      <c r="CF145" s="273">
        <v>21063</v>
      </c>
      <c r="CG145" s="273">
        <v>40558</v>
      </c>
      <c r="CH145" s="270">
        <v>96368</v>
      </c>
      <c r="CI145" s="270">
        <v>36498</v>
      </c>
      <c r="CJ145" s="270">
        <v>59870</v>
      </c>
      <c r="CK145" s="273">
        <v>33190</v>
      </c>
      <c r="CL145" s="270">
        <v>14408</v>
      </c>
      <c r="CM145" s="270">
        <v>18782</v>
      </c>
      <c r="CN145" s="273">
        <v>63178</v>
      </c>
      <c r="CO145" s="270">
        <v>22090</v>
      </c>
      <c r="CP145" s="270">
        <v>41088</v>
      </c>
      <c r="CQ145" s="286">
        <v>99844</v>
      </c>
      <c r="CR145" s="279">
        <v>38614</v>
      </c>
      <c r="CS145" s="279">
        <v>61230</v>
      </c>
      <c r="CT145" s="286">
        <v>34923</v>
      </c>
      <c r="CU145" s="279">
        <v>15302</v>
      </c>
      <c r="CV145" s="279">
        <v>19621</v>
      </c>
      <c r="CW145" s="286">
        <v>64921</v>
      </c>
      <c r="CX145" s="270">
        <v>23312</v>
      </c>
      <c r="CY145" s="270">
        <v>41609</v>
      </c>
      <c r="CZ145" s="342">
        <v>103606</v>
      </c>
      <c r="DA145" s="343">
        <v>40904</v>
      </c>
      <c r="DB145" s="343">
        <v>62702</v>
      </c>
      <c r="DC145" s="344">
        <v>36723</v>
      </c>
      <c r="DD145" s="343">
        <v>16235</v>
      </c>
      <c r="DE145" s="343">
        <v>20488</v>
      </c>
      <c r="DF145" s="344">
        <v>66883</v>
      </c>
      <c r="DG145" s="343">
        <v>24669</v>
      </c>
      <c r="DH145" s="345">
        <v>42214</v>
      </c>
      <c r="DI145" s="320">
        <v>107767</v>
      </c>
      <c r="DJ145" s="325">
        <v>43395</v>
      </c>
      <c r="DK145" s="325">
        <v>64372</v>
      </c>
      <c r="DL145" s="320">
        <v>38548</v>
      </c>
      <c r="DM145" s="325">
        <v>17194</v>
      </c>
      <c r="DN145" s="325">
        <v>21354</v>
      </c>
      <c r="DO145" s="320">
        <v>69219</v>
      </c>
      <c r="DP145" s="325">
        <v>26201</v>
      </c>
      <c r="DQ145" s="325">
        <v>43018</v>
      </c>
      <c r="DR145" s="270">
        <v>112478</v>
      </c>
      <c r="DS145" s="270">
        <v>46205</v>
      </c>
      <c r="DT145" s="270">
        <v>66273</v>
      </c>
      <c r="DU145" s="270">
        <v>40387</v>
      </c>
      <c r="DV145" s="270">
        <v>18160</v>
      </c>
      <c r="DW145" s="270">
        <v>22227</v>
      </c>
      <c r="DX145" s="270">
        <v>72091</v>
      </c>
      <c r="DY145" s="270">
        <v>28045</v>
      </c>
      <c r="DZ145" s="270">
        <v>44046</v>
      </c>
    </row>
    <row r="146" spans="1:130" s="270" customFormat="1" x14ac:dyDescent="0.25">
      <c r="A146" s="269" t="s">
        <v>117</v>
      </c>
      <c r="B146" s="270">
        <v>70774</v>
      </c>
      <c r="C146" s="270">
        <v>26865</v>
      </c>
      <c r="D146" s="270">
        <v>43909</v>
      </c>
      <c r="E146" s="270">
        <v>18729</v>
      </c>
      <c r="F146" s="270">
        <v>7948</v>
      </c>
      <c r="G146" s="270">
        <v>10781</v>
      </c>
      <c r="H146" s="270">
        <v>52045</v>
      </c>
      <c r="I146" s="270">
        <v>18917</v>
      </c>
      <c r="J146" s="270">
        <v>33128</v>
      </c>
      <c r="K146" s="270">
        <v>71369</v>
      </c>
      <c r="L146" s="270">
        <v>27411</v>
      </c>
      <c r="M146" s="270">
        <v>43958</v>
      </c>
      <c r="N146" s="270">
        <v>19377</v>
      </c>
      <c r="U146" s="270">
        <v>19131</v>
      </c>
      <c r="V146" s="270">
        <v>32861</v>
      </c>
      <c r="W146" s="270">
        <v>71985</v>
      </c>
      <c r="X146" s="270">
        <v>27868</v>
      </c>
      <c r="Y146" s="270">
        <v>44117</v>
      </c>
      <c r="Z146" s="270">
        <v>20086</v>
      </c>
      <c r="AA146" s="270">
        <v>8624</v>
      </c>
      <c r="AB146" s="270">
        <v>11462</v>
      </c>
      <c r="AC146" s="270">
        <v>51899</v>
      </c>
      <c r="AD146" s="270">
        <v>19244</v>
      </c>
      <c r="AE146" s="270">
        <v>32655</v>
      </c>
      <c r="AF146" s="270">
        <v>72534</v>
      </c>
      <c r="AG146" s="270">
        <v>28193</v>
      </c>
      <c r="AH146" s="270">
        <v>44341</v>
      </c>
      <c r="AI146" s="270">
        <v>20812</v>
      </c>
      <c r="AJ146" s="270">
        <v>8960</v>
      </c>
      <c r="AK146" s="270">
        <v>11852</v>
      </c>
      <c r="AL146" s="270">
        <v>51722</v>
      </c>
      <c r="AM146" s="270">
        <v>19233</v>
      </c>
      <c r="AN146" s="270">
        <v>32489</v>
      </c>
      <c r="AO146" s="270">
        <v>72906</v>
      </c>
      <c r="AP146" s="270">
        <v>28327</v>
      </c>
      <c r="AQ146" s="270">
        <v>44579</v>
      </c>
      <c r="AR146" s="270">
        <v>21513</v>
      </c>
      <c r="AS146" s="270">
        <v>9265</v>
      </c>
      <c r="AT146" s="270">
        <v>12248</v>
      </c>
      <c r="AU146" s="270">
        <v>51393</v>
      </c>
      <c r="AV146" s="270">
        <v>19062</v>
      </c>
      <c r="AW146" s="270">
        <v>32331</v>
      </c>
      <c r="AX146" s="270">
        <v>73021</v>
      </c>
      <c r="AY146" s="270">
        <v>28236</v>
      </c>
      <c r="AZ146" s="270">
        <v>44785</v>
      </c>
      <c r="BA146" s="270">
        <v>22151</v>
      </c>
      <c r="BB146" s="270">
        <v>9520</v>
      </c>
      <c r="BC146" s="270">
        <v>12631</v>
      </c>
      <c r="BD146" s="270">
        <v>50870</v>
      </c>
      <c r="BE146" s="270">
        <v>18716</v>
      </c>
      <c r="BF146" s="270">
        <v>32154</v>
      </c>
      <c r="BG146" s="270">
        <v>72999</v>
      </c>
      <c r="BH146" s="270">
        <v>27941</v>
      </c>
      <c r="BI146" s="270">
        <v>45058</v>
      </c>
      <c r="BJ146" s="270">
        <v>22787</v>
      </c>
      <c r="BK146" s="270">
        <v>9749</v>
      </c>
      <c r="BL146" s="270">
        <v>13038</v>
      </c>
      <c r="BM146" s="270">
        <v>50212</v>
      </c>
      <c r="BN146" s="270">
        <v>18192</v>
      </c>
      <c r="BO146" s="270">
        <v>32020</v>
      </c>
      <c r="BP146" s="271">
        <v>73033</v>
      </c>
      <c r="BQ146" s="271">
        <v>27514</v>
      </c>
      <c r="BR146" s="271">
        <v>45519</v>
      </c>
      <c r="BS146" s="271">
        <v>23512</v>
      </c>
      <c r="BT146" s="271">
        <v>9996</v>
      </c>
      <c r="BU146" s="271">
        <v>13516</v>
      </c>
      <c r="BV146" s="271">
        <v>49521</v>
      </c>
      <c r="BW146" s="271">
        <v>17518</v>
      </c>
      <c r="BX146" s="271">
        <v>32003</v>
      </c>
      <c r="BY146" s="272">
        <v>73238</v>
      </c>
      <c r="BZ146" s="273">
        <v>27053</v>
      </c>
      <c r="CA146" s="273">
        <v>46185</v>
      </c>
      <c r="CB146" s="272">
        <v>24343</v>
      </c>
      <c r="CC146" s="273">
        <v>10277</v>
      </c>
      <c r="CD146" s="273">
        <v>14066</v>
      </c>
      <c r="CE146" s="272">
        <v>48895</v>
      </c>
      <c r="CF146" s="273">
        <v>16776</v>
      </c>
      <c r="CG146" s="273">
        <v>32119</v>
      </c>
      <c r="CH146" s="270">
        <v>73750</v>
      </c>
      <c r="CI146" s="270">
        <v>26668</v>
      </c>
      <c r="CJ146" s="270">
        <v>47082</v>
      </c>
      <c r="CK146" s="273">
        <v>25312</v>
      </c>
      <c r="CL146" s="270">
        <v>10613</v>
      </c>
      <c r="CM146" s="270">
        <v>14699</v>
      </c>
      <c r="CN146" s="273">
        <v>48438</v>
      </c>
      <c r="CO146" s="270">
        <v>16055</v>
      </c>
      <c r="CP146" s="270">
        <v>32383</v>
      </c>
      <c r="CQ146" s="286">
        <v>74663</v>
      </c>
      <c r="CR146" s="279">
        <v>26448</v>
      </c>
      <c r="CS146" s="279">
        <v>48215</v>
      </c>
      <c r="CT146" s="286">
        <v>26429</v>
      </c>
      <c r="CU146" s="279">
        <v>11019</v>
      </c>
      <c r="CV146" s="279">
        <v>15410</v>
      </c>
      <c r="CW146" s="286">
        <v>48234</v>
      </c>
      <c r="CX146" s="270">
        <v>15429</v>
      </c>
      <c r="CY146" s="270">
        <v>32805</v>
      </c>
      <c r="CZ146" s="342">
        <v>76262</v>
      </c>
      <c r="DA146" s="343">
        <v>26735</v>
      </c>
      <c r="DB146" s="343">
        <v>49527</v>
      </c>
      <c r="DC146" s="344">
        <v>27720</v>
      </c>
      <c r="DD146" s="343">
        <v>11541</v>
      </c>
      <c r="DE146" s="343">
        <v>16179</v>
      </c>
      <c r="DF146" s="344">
        <v>48542</v>
      </c>
      <c r="DG146" s="343">
        <v>15194</v>
      </c>
      <c r="DH146" s="345">
        <v>33348</v>
      </c>
      <c r="DI146" s="320">
        <v>78671</v>
      </c>
      <c r="DJ146" s="325">
        <v>27740</v>
      </c>
      <c r="DK146" s="325">
        <v>50931</v>
      </c>
      <c r="DL146" s="320">
        <v>29170</v>
      </c>
      <c r="DM146" s="325">
        <v>12182</v>
      </c>
      <c r="DN146" s="325">
        <v>16988</v>
      </c>
      <c r="DO146" s="320">
        <v>49501</v>
      </c>
      <c r="DP146" s="325">
        <v>15558</v>
      </c>
      <c r="DQ146" s="325">
        <v>33943</v>
      </c>
      <c r="DR146" s="270">
        <v>81741</v>
      </c>
      <c r="DS146" s="270">
        <v>29334</v>
      </c>
      <c r="DT146" s="270">
        <v>52407</v>
      </c>
      <c r="DU146" s="270">
        <v>30769</v>
      </c>
      <c r="DV146" s="270">
        <v>12937</v>
      </c>
      <c r="DW146" s="270">
        <v>17832</v>
      </c>
      <c r="DX146" s="270">
        <v>50972</v>
      </c>
      <c r="DY146" s="270">
        <v>16397</v>
      </c>
      <c r="DZ146" s="270">
        <v>34575</v>
      </c>
    </row>
    <row r="147" spans="1:130" s="270" customFormat="1" x14ac:dyDescent="0.25">
      <c r="A147" s="269" t="s">
        <v>118</v>
      </c>
      <c r="B147" s="270">
        <v>59329</v>
      </c>
      <c r="C147" s="270">
        <v>21911</v>
      </c>
      <c r="D147" s="270">
        <v>37418</v>
      </c>
      <c r="E147" s="270">
        <v>15162</v>
      </c>
      <c r="F147" s="270">
        <v>6325</v>
      </c>
      <c r="G147" s="270">
        <v>8837</v>
      </c>
      <c r="H147" s="270">
        <v>44167</v>
      </c>
      <c r="I147" s="270">
        <v>15586</v>
      </c>
      <c r="J147" s="270">
        <v>28581</v>
      </c>
      <c r="K147" s="270">
        <v>60178</v>
      </c>
      <c r="L147" s="270">
        <v>22210</v>
      </c>
      <c r="M147" s="270">
        <v>37968</v>
      </c>
      <c r="N147" s="270">
        <v>15682</v>
      </c>
      <c r="U147" s="270">
        <v>15678</v>
      </c>
      <c r="V147" s="270">
        <v>28818</v>
      </c>
      <c r="W147" s="270">
        <v>60794</v>
      </c>
      <c r="X147" s="270">
        <v>22523</v>
      </c>
      <c r="Y147" s="270">
        <v>38271</v>
      </c>
      <c r="Z147" s="270">
        <v>16171</v>
      </c>
      <c r="AA147" s="270">
        <v>6747</v>
      </c>
      <c r="AB147" s="270">
        <v>9424</v>
      </c>
      <c r="AC147" s="270">
        <v>44623</v>
      </c>
      <c r="AD147" s="270">
        <v>15776</v>
      </c>
      <c r="AE147" s="270">
        <v>28847</v>
      </c>
      <c r="AF147" s="270">
        <v>61289</v>
      </c>
      <c r="AG147" s="270">
        <v>22882</v>
      </c>
      <c r="AH147" s="270">
        <v>38407</v>
      </c>
      <c r="AI147" s="270">
        <v>16670</v>
      </c>
      <c r="AJ147" s="270">
        <v>6982</v>
      </c>
      <c r="AK147" s="270">
        <v>9688</v>
      </c>
      <c r="AL147" s="270">
        <v>44619</v>
      </c>
      <c r="AM147" s="270">
        <v>15900</v>
      </c>
      <c r="AN147" s="270">
        <v>28719</v>
      </c>
      <c r="AO147" s="270">
        <v>61796</v>
      </c>
      <c r="AP147" s="270">
        <v>23318</v>
      </c>
      <c r="AQ147" s="270">
        <v>38478</v>
      </c>
      <c r="AR147" s="270">
        <v>17211</v>
      </c>
      <c r="AS147" s="270">
        <v>7249</v>
      </c>
      <c r="AT147" s="270">
        <v>9962</v>
      </c>
      <c r="AU147" s="270">
        <v>44585</v>
      </c>
      <c r="AV147" s="270">
        <v>16069</v>
      </c>
      <c r="AW147" s="270">
        <v>28516</v>
      </c>
      <c r="AX147" s="270">
        <v>62415</v>
      </c>
      <c r="AY147" s="270">
        <v>23849</v>
      </c>
      <c r="AZ147" s="270">
        <v>38566</v>
      </c>
      <c r="BA147" s="270">
        <v>17829</v>
      </c>
      <c r="BB147" s="270">
        <v>7555</v>
      </c>
      <c r="BC147" s="270">
        <v>10274</v>
      </c>
      <c r="BD147" s="270">
        <v>44586</v>
      </c>
      <c r="BE147" s="270">
        <v>16294</v>
      </c>
      <c r="BF147" s="270">
        <v>28292</v>
      </c>
      <c r="BG147" s="270">
        <v>63137</v>
      </c>
      <c r="BH147" s="270">
        <v>24398</v>
      </c>
      <c r="BI147" s="270">
        <v>38739</v>
      </c>
      <c r="BJ147" s="270">
        <v>18530</v>
      </c>
      <c r="BK147" s="270">
        <v>7894</v>
      </c>
      <c r="BL147" s="270">
        <v>10636</v>
      </c>
      <c r="BM147" s="270">
        <v>44607</v>
      </c>
      <c r="BN147" s="270">
        <v>16504</v>
      </c>
      <c r="BO147" s="270">
        <v>28103</v>
      </c>
      <c r="BP147" s="271">
        <v>63873</v>
      </c>
      <c r="BQ147" s="271">
        <v>24860</v>
      </c>
      <c r="BR147" s="271">
        <v>39013</v>
      </c>
      <c r="BS147" s="271">
        <v>19284</v>
      </c>
      <c r="BT147" s="271">
        <v>8241</v>
      </c>
      <c r="BU147" s="271">
        <v>11043</v>
      </c>
      <c r="BV147" s="271">
        <v>44589</v>
      </c>
      <c r="BW147" s="271">
        <v>16619</v>
      </c>
      <c r="BX147" s="271">
        <v>27970</v>
      </c>
      <c r="BY147" s="272">
        <v>64544</v>
      </c>
      <c r="BZ147" s="273">
        <v>25199</v>
      </c>
      <c r="CA147" s="273">
        <v>39345</v>
      </c>
      <c r="CB147" s="272">
        <v>20056</v>
      </c>
      <c r="CC147" s="273">
        <v>8582</v>
      </c>
      <c r="CD147" s="273">
        <v>11474</v>
      </c>
      <c r="CE147" s="272">
        <v>44488</v>
      </c>
      <c r="CF147" s="273">
        <v>16617</v>
      </c>
      <c r="CG147" s="273">
        <v>27871</v>
      </c>
      <c r="CH147" s="270">
        <v>65048</v>
      </c>
      <c r="CI147" s="270">
        <v>25355</v>
      </c>
      <c r="CJ147" s="270">
        <v>39693</v>
      </c>
      <c r="CK147" s="273">
        <v>20803</v>
      </c>
      <c r="CL147" s="270">
        <v>8891</v>
      </c>
      <c r="CM147" s="270">
        <v>11912</v>
      </c>
      <c r="CN147" s="273">
        <v>44245</v>
      </c>
      <c r="CO147" s="270">
        <v>16464</v>
      </c>
      <c r="CP147" s="270">
        <v>27781</v>
      </c>
      <c r="CQ147" s="286">
        <v>65308</v>
      </c>
      <c r="CR147" s="279">
        <v>25298</v>
      </c>
      <c r="CS147" s="279">
        <v>40010</v>
      </c>
      <c r="CT147" s="286">
        <v>21492</v>
      </c>
      <c r="CU147" s="279">
        <v>9154</v>
      </c>
      <c r="CV147" s="279">
        <v>12338</v>
      </c>
      <c r="CW147" s="286">
        <v>43816</v>
      </c>
      <c r="CX147" s="270">
        <v>16144</v>
      </c>
      <c r="CY147" s="270">
        <v>27672</v>
      </c>
      <c r="CZ147" s="342">
        <v>65436</v>
      </c>
      <c r="DA147" s="343">
        <v>25048</v>
      </c>
      <c r="DB147" s="343">
        <v>40388</v>
      </c>
      <c r="DC147" s="344">
        <v>22184</v>
      </c>
      <c r="DD147" s="343">
        <v>9396</v>
      </c>
      <c r="DE147" s="343">
        <v>12788</v>
      </c>
      <c r="DF147" s="344">
        <v>43252</v>
      </c>
      <c r="DG147" s="343">
        <v>15652</v>
      </c>
      <c r="DH147" s="345">
        <v>27600</v>
      </c>
      <c r="DI147" s="320">
        <v>65629</v>
      </c>
      <c r="DJ147" s="325">
        <v>24673</v>
      </c>
      <c r="DK147" s="325">
        <v>40956</v>
      </c>
      <c r="DL147" s="320">
        <v>22971</v>
      </c>
      <c r="DM147" s="325">
        <v>9660</v>
      </c>
      <c r="DN147" s="325">
        <v>13311</v>
      </c>
      <c r="DO147" s="320">
        <v>42658</v>
      </c>
      <c r="DP147" s="325">
        <v>15013</v>
      </c>
      <c r="DQ147" s="325">
        <v>27645</v>
      </c>
      <c r="DR147" s="270">
        <v>65984</v>
      </c>
      <c r="DS147" s="270">
        <v>24266</v>
      </c>
      <c r="DT147" s="270">
        <v>41718</v>
      </c>
      <c r="DU147" s="270">
        <v>23865</v>
      </c>
      <c r="DV147" s="270">
        <v>9963</v>
      </c>
      <c r="DW147" s="270">
        <v>13902</v>
      </c>
      <c r="DX147" s="270">
        <v>42119</v>
      </c>
      <c r="DY147" s="270">
        <v>14303</v>
      </c>
      <c r="DZ147" s="270">
        <v>27816</v>
      </c>
    </row>
    <row r="148" spans="1:130" s="270" customFormat="1" x14ac:dyDescent="0.25">
      <c r="A148" s="269" t="s">
        <v>119</v>
      </c>
      <c r="B148" s="270">
        <v>49235</v>
      </c>
      <c r="C148" s="270">
        <v>19281</v>
      </c>
      <c r="D148" s="270">
        <v>29954</v>
      </c>
      <c r="E148" s="270">
        <v>11957</v>
      </c>
      <c r="F148" s="270">
        <v>5206</v>
      </c>
      <c r="G148" s="270">
        <v>6751</v>
      </c>
      <c r="H148" s="270">
        <v>37278</v>
      </c>
      <c r="I148" s="270">
        <v>14075</v>
      </c>
      <c r="J148" s="270">
        <v>23203</v>
      </c>
      <c r="K148" s="270">
        <v>49987</v>
      </c>
      <c r="L148" s="270">
        <v>19334</v>
      </c>
      <c r="M148" s="270">
        <v>30653</v>
      </c>
      <c r="N148" s="270">
        <v>12349</v>
      </c>
      <c r="U148" s="270">
        <v>14003</v>
      </c>
      <c r="V148" s="270">
        <v>23635</v>
      </c>
      <c r="W148" s="270">
        <v>50921</v>
      </c>
      <c r="X148" s="270">
        <v>19395</v>
      </c>
      <c r="Y148" s="270">
        <v>31526</v>
      </c>
      <c r="Z148" s="270">
        <v>12822</v>
      </c>
      <c r="AA148" s="270">
        <v>5475</v>
      </c>
      <c r="AB148" s="270">
        <v>7347</v>
      </c>
      <c r="AC148" s="270">
        <v>38099</v>
      </c>
      <c r="AD148" s="270">
        <v>13920</v>
      </c>
      <c r="AE148" s="270">
        <v>24179</v>
      </c>
      <c r="AF148" s="270">
        <v>51959</v>
      </c>
      <c r="AG148" s="270">
        <v>19480</v>
      </c>
      <c r="AH148" s="270">
        <v>32479</v>
      </c>
      <c r="AI148" s="270">
        <v>13350</v>
      </c>
      <c r="AJ148" s="270">
        <v>5636</v>
      </c>
      <c r="AK148" s="270">
        <v>7714</v>
      </c>
      <c r="AL148" s="270">
        <v>38609</v>
      </c>
      <c r="AM148" s="270">
        <v>13844</v>
      </c>
      <c r="AN148" s="270">
        <v>24765</v>
      </c>
      <c r="AO148" s="270">
        <v>53006</v>
      </c>
      <c r="AP148" s="270">
        <v>19622</v>
      </c>
      <c r="AQ148" s="270">
        <v>33384</v>
      </c>
      <c r="AR148" s="270">
        <v>13909</v>
      </c>
      <c r="AS148" s="270">
        <v>5818</v>
      </c>
      <c r="AT148" s="270">
        <v>8091</v>
      </c>
      <c r="AU148" s="270">
        <v>39097</v>
      </c>
      <c r="AV148" s="270">
        <v>13804</v>
      </c>
      <c r="AW148" s="270">
        <v>25293</v>
      </c>
      <c r="AX148" s="270">
        <v>54005</v>
      </c>
      <c r="AY148" s="270">
        <v>19840</v>
      </c>
      <c r="AZ148" s="270">
        <v>34165</v>
      </c>
      <c r="BA148" s="270">
        <v>14476</v>
      </c>
      <c r="BB148" s="270">
        <v>6020</v>
      </c>
      <c r="BC148" s="270">
        <v>8456</v>
      </c>
      <c r="BD148" s="270">
        <v>39529</v>
      </c>
      <c r="BE148" s="270">
        <v>13820</v>
      </c>
      <c r="BF148" s="270">
        <v>25709</v>
      </c>
      <c r="BG148" s="270">
        <v>54829</v>
      </c>
      <c r="BH148" s="270">
        <v>20100</v>
      </c>
      <c r="BI148" s="270">
        <v>34729</v>
      </c>
      <c r="BJ148" s="270">
        <v>15023</v>
      </c>
      <c r="BK148" s="270">
        <v>6234</v>
      </c>
      <c r="BL148" s="270">
        <v>8789</v>
      </c>
      <c r="BM148" s="270">
        <v>39806</v>
      </c>
      <c r="BN148" s="270">
        <v>13866</v>
      </c>
      <c r="BO148" s="270">
        <v>25940</v>
      </c>
      <c r="BP148" s="271">
        <v>55428</v>
      </c>
      <c r="BQ148" s="271">
        <v>20367</v>
      </c>
      <c r="BR148" s="271">
        <v>35061</v>
      </c>
      <c r="BS148" s="271">
        <v>15537</v>
      </c>
      <c r="BT148" s="271">
        <v>6453</v>
      </c>
      <c r="BU148" s="271">
        <v>9084</v>
      </c>
      <c r="BV148" s="271">
        <v>39891</v>
      </c>
      <c r="BW148" s="271">
        <v>13914</v>
      </c>
      <c r="BX148" s="271">
        <v>25977</v>
      </c>
      <c r="BY148" s="272">
        <v>55909</v>
      </c>
      <c r="BZ148" s="273">
        <v>20675</v>
      </c>
      <c r="CA148" s="273">
        <v>35234</v>
      </c>
      <c r="CB148" s="272">
        <v>16062</v>
      </c>
      <c r="CC148" s="273">
        <v>6692</v>
      </c>
      <c r="CD148" s="273">
        <v>9370</v>
      </c>
      <c r="CE148" s="272">
        <v>39847</v>
      </c>
      <c r="CF148" s="273">
        <v>13983</v>
      </c>
      <c r="CG148" s="273">
        <v>25864</v>
      </c>
      <c r="CH148" s="270">
        <v>56399</v>
      </c>
      <c r="CI148" s="270">
        <v>21055</v>
      </c>
      <c r="CJ148" s="270">
        <v>35344</v>
      </c>
      <c r="CK148" s="273">
        <v>16625</v>
      </c>
      <c r="CL148" s="270">
        <v>6960</v>
      </c>
      <c r="CM148" s="270">
        <v>9665</v>
      </c>
      <c r="CN148" s="273">
        <v>39774</v>
      </c>
      <c r="CO148" s="270">
        <v>14095</v>
      </c>
      <c r="CP148" s="270">
        <v>25679</v>
      </c>
      <c r="CQ148" s="286">
        <v>56998</v>
      </c>
      <c r="CR148" s="279">
        <v>21526</v>
      </c>
      <c r="CS148" s="279">
        <v>35472</v>
      </c>
      <c r="CT148" s="286">
        <v>17265</v>
      </c>
      <c r="CU148" s="279">
        <v>7266</v>
      </c>
      <c r="CV148" s="279">
        <v>9999</v>
      </c>
      <c r="CW148" s="286">
        <v>39733</v>
      </c>
      <c r="CX148" s="270">
        <v>14260</v>
      </c>
      <c r="CY148" s="270">
        <v>25473</v>
      </c>
      <c r="CZ148" s="342">
        <v>57697</v>
      </c>
      <c r="DA148" s="343">
        <v>22010</v>
      </c>
      <c r="DB148" s="343">
        <v>35687</v>
      </c>
      <c r="DC148" s="344">
        <v>17983</v>
      </c>
      <c r="DD148" s="343">
        <v>7601</v>
      </c>
      <c r="DE148" s="343">
        <v>10382</v>
      </c>
      <c r="DF148" s="344">
        <v>39714</v>
      </c>
      <c r="DG148" s="343">
        <v>14409</v>
      </c>
      <c r="DH148" s="345">
        <v>25305</v>
      </c>
      <c r="DI148" s="320">
        <v>58415</v>
      </c>
      <c r="DJ148" s="325">
        <v>22422</v>
      </c>
      <c r="DK148" s="325">
        <v>35993</v>
      </c>
      <c r="DL148" s="320">
        <v>18761</v>
      </c>
      <c r="DM148" s="325">
        <v>7952</v>
      </c>
      <c r="DN148" s="325">
        <v>10809</v>
      </c>
      <c r="DO148" s="320">
        <v>39654</v>
      </c>
      <c r="DP148" s="325">
        <v>14470</v>
      </c>
      <c r="DQ148" s="325">
        <v>25184</v>
      </c>
      <c r="DR148" s="270">
        <v>59084</v>
      </c>
      <c r="DS148" s="270">
        <v>22721</v>
      </c>
      <c r="DT148" s="270">
        <v>36363</v>
      </c>
      <c r="DU148" s="270">
        <v>19564</v>
      </c>
      <c r="DV148" s="270">
        <v>8299</v>
      </c>
      <c r="DW148" s="270">
        <v>11265</v>
      </c>
      <c r="DX148" s="270">
        <v>39520</v>
      </c>
      <c r="DY148" s="270">
        <v>14422</v>
      </c>
      <c r="DZ148" s="270">
        <v>25098</v>
      </c>
    </row>
    <row r="149" spans="1:130" s="270" customFormat="1" x14ac:dyDescent="0.25">
      <c r="A149" s="269" t="s">
        <v>120</v>
      </c>
      <c r="B149" s="270">
        <v>43341</v>
      </c>
      <c r="C149" s="270">
        <v>16920</v>
      </c>
      <c r="D149" s="270">
        <v>26421</v>
      </c>
      <c r="E149" s="270">
        <v>9796</v>
      </c>
      <c r="F149" s="270">
        <v>4257</v>
      </c>
      <c r="G149" s="270">
        <v>5539</v>
      </c>
      <c r="H149" s="270">
        <v>33545</v>
      </c>
      <c r="I149" s="270">
        <v>12663</v>
      </c>
      <c r="J149" s="270">
        <v>20882</v>
      </c>
      <c r="K149" s="270">
        <v>43359</v>
      </c>
      <c r="L149" s="270">
        <v>17061</v>
      </c>
      <c r="M149" s="270">
        <v>26298</v>
      </c>
      <c r="N149" s="270">
        <v>10064</v>
      </c>
      <c r="U149" s="270">
        <v>12669</v>
      </c>
      <c r="V149" s="270">
        <v>20626</v>
      </c>
      <c r="W149" s="270">
        <v>43469</v>
      </c>
      <c r="X149" s="270">
        <v>17180</v>
      </c>
      <c r="Y149" s="270">
        <v>26289</v>
      </c>
      <c r="Z149" s="270">
        <v>10299</v>
      </c>
      <c r="AA149" s="270">
        <v>4503</v>
      </c>
      <c r="AB149" s="270">
        <v>5796</v>
      </c>
      <c r="AC149" s="270">
        <v>33170</v>
      </c>
      <c r="AD149" s="270">
        <v>12677</v>
      </c>
      <c r="AE149" s="270">
        <v>20493</v>
      </c>
      <c r="AF149" s="270">
        <v>43698</v>
      </c>
      <c r="AG149" s="270">
        <v>17277</v>
      </c>
      <c r="AH149" s="270">
        <v>26421</v>
      </c>
      <c r="AI149" s="270">
        <v>10531</v>
      </c>
      <c r="AJ149" s="270">
        <v>4603</v>
      </c>
      <c r="AK149" s="270">
        <v>5928</v>
      </c>
      <c r="AL149" s="270">
        <v>33167</v>
      </c>
      <c r="AM149" s="270">
        <v>12674</v>
      </c>
      <c r="AN149" s="270">
        <v>20493</v>
      </c>
      <c r="AO149" s="270">
        <v>44078</v>
      </c>
      <c r="AP149" s="270">
        <v>17346</v>
      </c>
      <c r="AQ149" s="270">
        <v>26732</v>
      </c>
      <c r="AR149" s="270">
        <v>10801</v>
      </c>
      <c r="AS149" s="270">
        <v>4704</v>
      </c>
      <c r="AT149" s="270">
        <v>6097</v>
      </c>
      <c r="AU149" s="270">
        <v>33277</v>
      </c>
      <c r="AV149" s="270">
        <v>12642</v>
      </c>
      <c r="AW149" s="270">
        <v>20635</v>
      </c>
      <c r="AX149" s="270">
        <v>44617</v>
      </c>
      <c r="AY149" s="270">
        <v>17389</v>
      </c>
      <c r="AZ149" s="270">
        <v>27228</v>
      </c>
      <c r="BA149" s="270">
        <v>11136</v>
      </c>
      <c r="BB149" s="270">
        <v>4819</v>
      </c>
      <c r="BC149" s="270">
        <v>6317</v>
      </c>
      <c r="BD149" s="270">
        <v>33481</v>
      </c>
      <c r="BE149" s="270">
        <v>12570</v>
      </c>
      <c r="BF149" s="270">
        <v>20911</v>
      </c>
      <c r="BG149" s="270">
        <v>45332</v>
      </c>
      <c r="BH149" s="270">
        <v>17413</v>
      </c>
      <c r="BI149" s="270">
        <v>27919</v>
      </c>
      <c r="BJ149" s="270">
        <v>11543</v>
      </c>
      <c r="BK149" s="270">
        <v>4948</v>
      </c>
      <c r="BL149" s="270">
        <v>6595</v>
      </c>
      <c r="BM149" s="270">
        <v>33789</v>
      </c>
      <c r="BN149" s="270">
        <v>12465</v>
      </c>
      <c r="BO149" s="270">
        <v>21324</v>
      </c>
      <c r="BP149" s="271">
        <v>46225</v>
      </c>
      <c r="BQ149" s="271">
        <v>17447</v>
      </c>
      <c r="BR149" s="271">
        <v>28778</v>
      </c>
      <c r="BS149" s="271">
        <v>12033</v>
      </c>
      <c r="BT149" s="271">
        <v>5096</v>
      </c>
      <c r="BU149" s="271">
        <v>6937</v>
      </c>
      <c r="BV149" s="271">
        <v>34192</v>
      </c>
      <c r="BW149" s="271">
        <v>12351</v>
      </c>
      <c r="BX149" s="271">
        <v>21841</v>
      </c>
      <c r="BY149" s="272">
        <v>47216</v>
      </c>
      <c r="BZ149" s="273">
        <v>17504</v>
      </c>
      <c r="CA149" s="273">
        <v>29712</v>
      </c>
      <c r="CB149" s="272">
        <v>12572</v>
      </c>
      <c r="CC149" s="273">
        <v>5258</v>
      </c>
      <c r="CD149" s="273">
        <v>7314</v>
      </c>
      <c r="CE149" s="272">
        <v>34644</v>
      </c>
      <c r="CF149" s="273">
        <v>12246</v>
      </c>
      <c r="CG149" s="273">
        <v>22398</v>
      </c>
      <c r="CH149" s="270">
        <v>48210</v>
      </c>
      <c r="CI149" s="270">
        <v>17611</v>
      </c>
      <c r="CJ149" s="270">
        <v>30599</v>
      </c>
      <c r="CK149" s="273">
        <v>13143</v>
      </c>
      <c r="CL149" s="270">
        <v>5444</v>
      </c>
      <c r="CM149" s="270">
        <v>7699</v>
      </c>
      <c r="CN149" s="273">
        <v>35067</v>
      </c>
      <c r="CO149" s="270">
        <v>12167</v>
      </c>
      <c r="CP149" s="270">
        <v>22900</v>
      </c>
      <c r="CQ149" s="286">
        <v>49157</v>
      </c>
      <c r="CR149" s="279">
        <v>17785</v>
      </c>
      <c r="CS149" s="279">
        <v>31372</v>
      </c>
      <c r="CT149" s="286">
        <v>13720</v>
      </c>
      <c r="CU149" s="279">
        <v>5646</v>
      </c>
      <c r="CV149" s="279">
        <v>8074</v>
      </c>
      <c r="CW149" s="286">
        <v>35437</v>
      </c>
      <c r="CX149" s="270">
        <v>12139</v>
      </c>
      <c r="CY149" s="270">
        <v>23298</v>
      </c>
      <c r="CZ149" s="342">
        <v>49940</v>
      </c>
      <c r="DA149" s="343">
        <v>18001</v>
      </c>
      <c r="DB149" s="343">
        <v>31939</v>
      </c>
      <c r="DC149" s="344">
        <v>14281</v>
      </c>
      <c r="DD149" s="343">
        <v>5862</v>
      </c>
      <c r="DE149" s="343">
        <v>8419</v>
      </c>
      <c r="DF149" s="344">
        <v>35659</v>
      </c>
      <c r="DG149" s="343">
        <v>12139</v>
      </c>
      <c r="DH149" s="345">
        <v>23520</v>
      </c>
      <c r="DI149" s="320">
        <v>50523</v>
      </c>
      <c r="DJ149" s="325">
        <v>18224</v>
      </c>
      <c r="DK149" s="325">
        <v>32299</v>
      </c>
      <c r="DL149" s="320">
        <v>14809</v>
      </c>
      <c r="DM149" s="325">
        <v>6080</v>
      </c>
      <c r="DN149" s="325">
        <v>8729</v>
      </c>
      <c r="DO149" s="320">
        <v>35714</v>
      </c>
      <c r="DP149" s="325">
        <v>12144</v>
      </c>
      <c r="DQ149" s="325">
        <v>23570</v>
      </c>
      <c r="DR149" s="270">
        <v>51002</v>
      </c>
      <c r="DS149" s="270">
        <v>18489</v>
      </c>
      <c r="DT149" s="270">
        <v>32513</v>
      </c>
      <c r="DU149" s="270">
        <v>15357</v>
      </c>
      <c r="DV149" s="270">
        <v>6323</v>
      </c>
      <c r="DW149" s="270">
        <v>9034</v>
      </c>
      <c r="DX149" s="270">
        <v>35645</v>
      </c>
      <c r="DY149" s="270">
        <v>12166</v>
      </c>
      <c r="DZ149" s="270">
        <v>23479</v>
      </c>
    </row>
    <row r="150" spans="1:130" s="270" customFormat="1" x14ac:dyDescent="0.25">
      <c r="A150" s="269" t="s">
        <v>121</v>
      </c>
      <c r="B150" s="270">
        <v>39800</v>
      </c>
      <c r="C150" s="270">
        <v>14627</v>
      </c>
      <c r="D150" s="270">
        <v>25173</v>
      </c>
      <c r="E150" s="270">
        <v>7272</v>
      </c>
      <c r="F150" s="270">
        <v>2938</v>
      </c>
      <c r="G150" s="270">
        <v>4334</v>
      </c>
      <c r="H150" s="270">
        <v>32528</v>
      </c>
      <c r="I150" s="270">
        <v>11689</v>
      </c>
      <c r="J150" s="270">
        <v>20839</v>
      </c>
      <c r="K150" s="270">
        <v>40065</v>
      </c>
      <c r="L150" s="270">
        <v>14763</v>
      </c>
      <c r="M150" s="270">
        <v>25302</v>
      </c>
      <c r="N150" s="270">
        <v>7580</v>
      </c>
      <c r="U150" s="270">
        <v>11675</v>
      </c>
      <c r="V150" s="270">
        <v>20810</v>
      </c>
      <c r="W150" s="270">
        <v>40146</v>
      </c>
      <c r="X150" s="270">
        <v>14906</v>
      </c>
      <c r="Y150" s="270">
        <v>25240</v>
      </c>
      <c r="Z150" s="270">
        <v>7938</v>
      </c>
      <c r="AA150" s="270">
        <v>3272</v>
      </c>
      <c r="AB150" s="270">
        <v>4666</v>
      </c>
      <c r="AC150" s="270">
        <v>32208</v>
      </c>
      <c r="AD150" s="270">
        <v>11634</v>
      </c>
      <c r="AE150" s="270">
        <v>20574</v>
      </c>
      <c r="AF150" s="270">
        <v>40098</v>
      </c>
      <c r="AG150" s="270">
        <v>15045</v>
      </c>
      <c r="AH150" s="270">
        <v>25053</v>
      </c>
      <c r="AI150" s="270">
        <v>8316</v>
      </c>
      <c r="AJ150" s="270">
        <v>3470</v>
      </c>
      <c r="AK150" s="270">
        <v>4846</v>
      </c>
      <c r="AL150" s="270">
        <v>31782</v>
      </c>
      <c r="AM150" s="270">
        <v>11575</v>
      </c>
      <c r="AN150" s="270">
        <v>20207</v>
      </c>
      <c r="AO150" s="270">
        <v>39995</v>
      </c>
      <c r="AP150" s="270">
        <v>15167</v>
      </c>
      <c r="AQ150" s="270">
        <v>24828</v>
      </c>
      <c r="AR150" s="270">
        <v>8676</v>
      </c>
      <c r="AS150" s="270">
        <v>3656</v>
      </c>
      <c r="AT150" s="270">
        <v>5020</v>
      </c>
      <c r="AU150" s="270">
        <v>31319</v>
      </c>
      <c r="AV150" s="270">
        <v>11511</v>
      </c>
      <c r="AW150" s="270">
        <v>19808</v>
      </c>
      <c r="AX150" s="270">
        <v>39898</v>
      </c>
      <c r="AY150" s="270">
        <v>15272</v>
      </c>
      <c r="AZ150" s="270">
        <v>24626</v>
      </c>
      <c r="BA150" s="270">
        <v>8995</v>
      </c>
      <c r="BB150" s="270">
        <v>3818</v>
      </c>
      <c r="BC150" s="270">
        <v>5177</v>
      </c>
      <c r="BD150" s="270">
        <v>30903</v>
      </c>
      <c r="BE150" s="270">
        <v>11454</v>
      </c>
      <c r="BF150" s="270">
        <v>19449</v>
      </c>
      <c r="BG150" s="270">
        <v>39853</v>
      </c>
      <c r="BH150" s="270">
        <v>15354</v>
      </c>
      <c r="BI150" s="270">
        <v>24499</v>
      </c>
      <c r="BJ150" s="270">
        <v>9271</v>
      </c>
      <c r="BK150" s="270">
        <v>3950</v>
      </c>
      <c r="BL150" s="270">
        <v>5321</v>
      </c>
      <c r="BM150" s="270">
        <v>30582</v>
      </c>
      <c r="BN150" s="270">
        <v>11404</v>
      </c>
      <c r="BO150" s="270">
        <v>19178</v>
      </c>
      <c r="BP150" s="271">
        <v>39897</v>
      </c>
      <c r="BQ150" s="271">
        <v>15420</v>
      </c>
      <c r="BR150" s="271">
        <v>24477</v>
      </c>
      <c r="BS150" s="271">
        <v>9517</v>
      </c>
      <c r="BT150" s="271">
        <v>4064</v>
      </c>
      <c r="BU150" s="271">
        <v>5453</v>
      </c>
      <c r="BV150" s="271">
        <v>30380</v>
      </c>
      <c r="BW150" s="271">
        <v>11356</v>
      </c>
      <c r="BX150" s="271">
        <v>19024</v>
      </c>
      <c r="BY150" s="272">
        <v>40048</v>
      </c>
      <c r="BZ150" s="273">
        <v>15462</v>
      </c>
      <c r="CA150" s="273">
        <v>24586</v>
      </c>
      <c r="CB150" s="272">
        <v>9760</v>
      </c>
      <c r="CC150" s="273">
        <v>4166</v>
      </c>
      <c r="CD150" s="273">
        <v>5594</v>
      </c>
      <c r="CE150" s="272">
        <v>30288</v>
      </c>
      <c r="CF150" s="273">
        <v>11296</v>
      </c>
      <c r="CG150" s="273">
        <v>18992</v>
      </c>
      <c r="CH150" s="270">
        <v>40344</v>
      </c>
      <c r="CI150" s="270">
        <v>15479</v>
      </c>
      <c r="CJ150" s="270">
        <v>24865</v>
      </c>
      <c r="CK150" s="273">
        <v>10040</v>
      </c>
      <c r="CL150" s="270">
        <v>4267</v>
      </c>
      <c r="CM150" s="270">
        <v>5773</v>
      </c>
      <c r="CN150" s="273">
        <v>30304</v>
      </c>
      <c r="CO150" s="270">
        <v>11212</v>
      </c>
      <c r="CP150" s="270">
        <v>19092</v>
      </c>
      <c r="CQ150" s="286">
        <v>40791</v>
      </c>
      <c r="CR150" s="279">
        <v>15477</v>
      </c>
      <c r="CS150" s="279">
        <v>25314</v>
      </c>
      <c r="CT150" s="286">
        <v>10383</v>
      </c>
      <c r="CU150" s="279">
        <v>4385</v>
      </c>
      <c r="CV150" s="279">
        <v>5998</v>
      </c>
      <c r="CW150" s="286">
        <v>30408</v>
      </c>
      <c r="CX150" s="270">
        <v>11092</v>
      </c>
      <c r="CY150" s="270">
        <v>19316</v>
      </c>
      <c r="CZ150" s="342">
        <v>41412</v>
      </c>
      <c r="DA150" s="343">
        <v>15463</v>
      </c>
      <c r="DB150" s="343">
        <v>25949</v>
      </c>
      <c r="DC150" s="344">
        <v>10791</v>
      </c>
      <c r="DD150" s="343">
        <v>4513</v>
      </c>
      <c r="DE150" s="343">
        <v>6278</v>
      </c>
      <c r="DF150" s="344">
        <v>30621</v>
      </c>
      <c r="DG150" s="343">
        <v>10950</v>
      </c>
      <c r="DH150" s="345">
        <v>19671</v>
      </c>
      <c r="DI150" s="320">
        <v>42215</v>
      </c>
      <c r="DJ150" s="325">
        <v>15470</v>
      </c>
      <c r="DK150" s="325">
        <v>26745</v>
      </c>
      <c r="DL150" s="320">
        <v>11281</v>
      </c>
      <c r="DM150" s="325">
        <v>4661</v>
      </c>
      <c r="DN150" s="325">
        <v>6620</v>
      </c>
      <c r="DO150" s="320">
        <v>30934</v>
      </c>
      <c r="DP150" s="325">
        <v>10809</v>
      </c>
      <c r="DQ150" s="325">
        <v>20125</v>
      </c>
      <c r="DR150" s="270">
        <v>43128</v>
      </c>
      <c r="DS150" s="270">
        <v>15507</v>
      </c>
      <c r="DT150" s="270">
        <v>27621</v>
      </c>
      <c r="DU150" s="270">
        <v>11821</v>
      </c>
      <c r="DV150" s="270">
        <v>4824</v>
      </c>
      <c r="DW150" s="270">
        <v>6997</v>
      </c>
      <c r="DX150" s="270">
        <v>31307</v>
      </c>
      <c r="DY150" s="270">
        <v>10683</v>
      </c>
      <c r="DZ150" s="270">
        <v>20624</v>
      </c>
    </row>
    <row r="151" spans="1:130" s="270" customFormat="1" x14ac:dyDescent="0.25">
      <c r="A151" s="269" t="s">
        <v>122</v>
      </c>
      <c r="B151" s="270">
        <v>35016</v>
      </c>
      <c r="C151" s="270">
        <v>13053</v>
      </c>
      <c r="D151" s="270">
        <v>21963</v>
      </c>
      <c r="E151" s="270">
        <v>5843</v>
      </c>
      <c r="F151" s="270">
        <v>2308</v>
      </c>
      <c r="G151" s="270">
        <v>3535</v>
      </c>
      <c r="H151" s="270">
        <v>29173</v>
      </c>
      <c r="I151" s="270">
        <v>10745</v>
      </c>
      <c r="J151" s="270">
        <v>18428</v>
      </c>
      <c r="K151" s="270">
        <v>35141</v>
      </c>
      <c r="L151" s="270">
        <v>12973</v>
      </c>
      <c r="M151" s="270">
        <v>22168</v>
      </c>
      <c r="N151" s="270">
        <v>5898</v>
      </c>
      <c r="U151" s="270">
        <v>10662</v>
      </c>
      <c r="V151" s="270">
        <v>18581</v>
      </c>
      <c r="W151" s="270">
        <v>35359</v>
      </c>
      <c r="X151" s="270">
        <v>12933</v>
      </c>
      <c r="Y151" s="270">
        <v>22426</v>
      </c>
      <c r="Z151" s="270">
        <v>5982</v>
      </c>
      <c r="AA151" s="270">
        <v>2328</v>
      </c>
      <c r="AB151" s="270">
        <v>3654</v>
      </c>
      <c r="AC151" s="270">
        <v>29377</v>
      </c>
      <c r="AD151" s="270">
        <v>10605</v>
      </c>
      <c r="AE151" s="270">
        <v>18772</v>
      </c>
      <c r="AF151" s="270">
        <v>35639</v>
      </c>
      <c r="AG151" s="270">
        <v>12926</v>
      </c>
      <c r="AH151" s="270">
        <v>22713</v>
      </c>
      <c r="AI151" s="270">
        <v>6108</v>
      </c>
      <c r="AJ151" s="270">
        <v>2365</v>
      </c>
      <c r="AK151" s="270">
        <v>3743</v>
      </c>
      <c r="AL151" s="270">
        <v>29531</v>
      </c>
      <c r="AM151" s="270">
        <v>10561</v>
      </c>
      <c r="AN151" s="270">
        <v>18970</v>
      </c>
      <c r="AO151" s="270">
        <v>35932</v>
      </c>
      <c r="AP151" s="270">
        <v>12953</v>
      </c>
      <c r="AQ151" s="270">
        <v>22979</v>
      </c>
      <c r="AR151" s="270">
        <v>6289</v>
      </c>
      <c r="AS151" s="270">
        <v>2435</v>
      </c>
      <c r="AT151" s="270">
        <v>3854</v>
      </c>
      <c r="AU151" s="270">
        <v>29643</v>
      </c>
      <c r="AV151" s="270">
        <v>10518</v>
      </c>
      <c r="AW151" s="270">
        <v>19125</v>
      </c>
      <c r="AX151" s="270">
        <v>36205</v>
      </c>
      <c r="AY151" s="270">
        <v>12995</v>
      </c>
      <c r="AZ151" s="270">
        <v>23210</v>
      </c>
      <c r="BA151" s="270">
        <v>6528</v>
      </c>
      <c r="BB151" s="270">
        <v>2535</v>
      </c>
      <c r="BC151" s="270">
        <v>3993</v>
      </c>
      <c r="BD151" s="270">
        <v>29677</v>
      </c>
      <c r="BE151" s="270">
        <v>10460</v>
      </c>
      <c r="BF151" s="270">
        <v>19217</v>
      </c>
      <c r="BG151" s="270">
        <v>36377</v>
      </c>
      <c r="BH151" s="270">
        <v>13062</v>
      </c>
      <c r="BI151" s="270">
        <v>23315</v>
      </c>
      <c r="BJ151" s="270">
        <v>6828</v>
      </c>
      <c r="BK151" s="270">
        <v>2676</v>
      </c>
      <c r="BL151" s="270">
        <v>4152</v>
      </c>
      <c r="BM151" s="270">
        <v>29549</v>
      </c>
      <c r="BN151" s="270">
        <v>10386</v>
      </c>
      <c r="BO151" s="270">
        <v>19163</v>
      </c>
      <c r="BP151" s="271">
        <v>36374</v>
      </c>
      <c r="BQ151" s="271">
        <v>13130</v>
      </c>
      <c r="BR151" s="271">
        <v>23244</v>
      </c>
      <c r="BS151" s="271">
        <v>7173</v>
      </c>
      <c r="BT151" s="271">
        <v>2844</v>
      </c>
      <c r="BU151" s="271">
        <v>4329</v>
      </c>
      <c r="BV151" s="271">
        <v>29201</v>
      </c>
      <c r="BW151" s="271">
        <v>10286</v>
      </c>
      <c r="BX151" s="271">
        <v>18915</v>
      </c>
      <c r="BY151" s="272">
        <v>36255</v>
      </c>
      <c r="BZ151" s="273">
        <v>13196</v>
      </c>
      <c r="CA151" s="273">
        <v>23059</v>
      </c>
      <c r="CB151" s="272">
        <v>7536</v>
      </c>
      <c r="CC151" s="273">
        <v>3026</v>
      </c>
      <c r="CD151" s="273">
        <v>4510</v>
      </c>
      <c r="CE151" s="272">
        <v>28719</v>
      </c>
      <c r="CF151" s="273">
        <v>10170</v>
      </c>
      <c r="CG151" s="273">
        <v>18549</v>
      </c>
      <c r="CH151" s="270">
        <v>36087</v>
      </c>
      <c r="CI151" s="270">
        <v>13249</v>
      </c>
      <c r="CJ151" s="270">
        <v>22838</v>
      </c>
      <c r="CK151" s="273">
        <v>7883</v>
      </c>
      <c r="CL151" s="270">
        <v>3198</v>
      </c>
      <c r="CM151" s="270">
        <v>4685</v>
      </c>
      <c r="CN151" s="273">
        <v>28204</v>
      </c>
      <c r="CO151" s="270">
        <v>10051</v>
      </c>
      <c r="CP151" s="270">
        <v>18153</v>
      </c>
      <c r="CQ151" s="286">
        <v>35927</v>
      </c>
      <c r="CR151" s="279">
        <v>13285</v>
      </c>
      <c r="CS151" s="279">
        <v>22642</v>
      </c>
      <c r="CT151" s="286">
        <v>8191</v>
      </c>
      <c r="CU151" s="279">
        <v>3348</v>
      </c>
      <c r="CV151" s="279">
        <v>4843</v>
      </c>
      <c r="CW151" s="286">
        <v>27736</v>
      </c>
      <c r="CX151" s="270">
        <v>9937</v>
      </c>
      <c r="CY151" s="270">
        <v>17799</v>
      </c>
      <c r="CZ151" s="342">
        <v>35823</v>
      </c>
      <c r="DA151" s="343">
        <v>13307</v>
      </c>
      <c r="DB151" s="343">
        <v>22516</v>
      </c>
      <c r="DC151" s="344">
        <v>8465</v>
      </c>
      <c r="DD151" s="343">
        <v>3472</v>
      </c>
      <c r="DE151" s="343">
        <v>4993</v>
      </c>
      <c r="DF151" s="344">
        <v>27358</v>
      </c>
      <c r="DG151" s="343">
        <v>9835</v>
      </c>
      <c r="DH151" s="345">
        <v>17523</v>
      </c>
      <c r="DI151" s="320">
        <v>35821</v>
      </c>
      <c r="DJ151" s="325">
        <v>13332</v>
      </c>
      <c r="DK151" s="325">
        <v>22489</v>
      </c>
      <c r="DL151" s="320">
        <v>8717</v>
      </c>
      <c r="DM151" s="325">
        <v>3587</v>
      </c>
      <c r="DN151" s="325">
        <v>5130</v>
      </c>
      <c r="DO151" s="320">
        <v>27104</v>
      </c>
      <c r="DP151" s="325">
        <v>9745</v>
      </c>
      <c r="DQ151" s="325">
        <v>17359</v>
      </c>
      <c r="DR151" s="270">
        <v>35934</v>
      </c>
      <c r="DS151" s="270">
        <v>13347</v>
      </c>
      <c r="DT151" s="270">
        <v>22587</v>
      </c>
      <c r="DU151" s="270">
        <v>8971</v>
      </c>
      <c r="DV151" s="270">
        <v>3693</v>
      </c>
      <c r="DW151" s="270">
        <v>5278</v>
      </c>
      <c r="DX151" s="270">
        <v>26963</v>
      </c>
      <c r="DY151" s="270">
        <v>9654</v>
      </c>
      <c r="DZ151" s="270">
        <v>17309</v>
      </c>
    </row>
    <row r="152" spans="1:130" s="270" customFormat="1" x14ac:dyDescent="0.25">
      <c r="A152" s="269" t="s">
        <v>123</v>
      </c>
      <c r="B152" s="270">
        <v>30032</v>
      </c>
      <c r="C152" s="270">
        <v>12111</v>
      </c>
      <c r="D152" s="270">
        <v>17921</v>
      </c>
      <c r="E152" s="270">
        <v>4917</v>
      </c>
      <c r="F152" s="270">
        <v>1983</v>
      </c>
      <c r="G152" s="270">
        <v>2934</v>
      </c>
      <c r="H152" s="270">
        <v>25115</v>
      </c>
      <c r="I152" s="270">
        <v>10128</v>
      </c>
      <c r="J152" s="270">
        <v>14987</v>
      </c>
      <c r="K152" s="270">
        <v>30108</v>
      </c>
      <c r="L152" s="270">
        <v>12036</v>
      </c>
      <c r="M152" s="270">
        <v>18072</v>
      </c>
      <c r="N152" s="270">
        <v>4942</v>
      </c>
      <c r="U152" s="270">
        <v>10063</v>
      </c>
      <c r="V152" s="270">
        <v>15103</v>
      </c>
      <c r="W152" s="270">
        <v>30164</v>
      </c>
      <c r="X152" s="270">
        <v>11899</v>
      </c>
      <c r="Y152" s="270">
        <v>18265</v>
      </c>
      <c r="Z152" s="270">
        <v>4964</v>
      </c>
      <c r="AA152" s="270">
        <v>1958</v>
      </c>
      <c r="AB152" s="270">
        <v>3006</v>
      </c>
      <c r="AC152" s="270">
        <v>25200</v>
      </c>
      <c r="AD152" s="270">
        <v>9941</v>
      </c>
      <c r="AE152" s="270">
        <v>15259</v>
      </c>
      <c r="AF152" s="270">
        <v>30207</v>
      </c>
      <c r="AG152" s="270">
        <v>11733</v>
      </c>
      <c r="AH152" s="270">
        <v>18474</v>
      </c>
      <c r="AI152" s="270">
        <v>4988</v>
      </c>
      <c r="AJ152" s="270">
        <v>1946</v>
      </c>
      <c r="AK152" s="270">
        <v>3042</v>
      </c>
      <c r="AL152" s="270">
        <v>25219</v>
      </c>
      <c r="AM152" s="270">
        <v>9787</v>
      </c>
      <c r="AN152" s="270">
        <v>15432</v>
      </c>
      <c r="AO152" s="270">
        <v>30246</v>
      </c>
      <c r="AP152" s="270">
        <v>11559</v>
      </c>
      <c r="AQ152" s="270">
        <v>18687</v>
      </c>
      <c r="AR152" s="270">
        <v>5023</v>
      </c>
      <c r="AS152" s="270">
        <v>1935</v>
      </c>
      <c r="AT152" s="270">
        <v>3088</v>
      </c>
      <c r="AU152" s="270">
        <v>25223</v>
      </c>
      <c r="AV152" s="270">
        <v>9624</v>
      </c>
      <c r="AW152" s="270">
        <v>15599</v>
      </c>
      <c r="AX152" s="270">
        <v>30282</v>
      </c>
      <c r="AY152" s="270">
        <v>11407</v>
      </c>
      <c r="AZ152" s="270">
        <v>18875</v>
      </c>
      <c r="BA152" s="270">
        <v>5076</v>
      </c>
      <c r="BB152" s="270">
        <v>1937</v>
      </c>
      <c r="BC152" s="270">
        <v>3139</v>
      </c>
      <c r="BD152" s="270">
        <v>25206</v>
      </c>
      <c r="BE152" s="270">
        <v>9470</v>
      </c>
      <c r="BF152" s="270">
        <v>15736</v>
      </c>
      <c r="BG152" s="270">
        <v>30362</v>
      </c>
      <c r="BH152" s="270">
        <v>11279</v>
      </c>
      <c r="BI152" s="270">
        <v>19083</v>
      </c>
      <c r="BJ152" s="270">
        <v>5147</v>
      </c>
      <c r="BK152" s="270">
        <v>1945</v>
      </c>
      <c r="BL152" s="270">
        <v>3202</v>
      </c>
      <c r="BM152" s="270">
        <v>25215</v>
      </c>
      <c r="BN152" s="270">
        <v>9334</v>
      </c>
      <c r="BO152" s="270">
        <v>15881</v>
      </c>
      <c r="BP152" s="271">
        <v>30528</v>
      </c>
      <c r="BQ152" s="271">
        <v>11188</v>
      </c>
      <c r="BR152" s="271">
        <v>19340</v>
      </c>
      <c r="BS152" s="271">
        <v>5244</v>
      </c>
      <c r="BT152" s="271">
        <v>1968</v>
      </c>
      <c r="BU152" s="271">
        <v>3276</v>
      </c>
      <c r="BV152" s="271">
        <v>25284</v>
      </c>
      <c r="BW152" s="271">
        <v>9220</v>
      </c>
      <c r="BX152" s="271">
        <v>16064</v>
      </c>
      <c r="BY152" s="272">
        <v>30750</v>
      </c>
      <c r="BZ152" s="273">
        <v>11127</v>
      </c>
      <c r="CA152" s="273">
        <v>19623</v>
      </c>
      <c r="CB152" s="272">
        <v>5381</v>
      </c>
      <c r="CC152" s="273">
        <v>2008</v>
      </c>
      <c r="CD152" s="273">
        <v>3373</v>
      </c>
      <c r="CE152" s="272">
        <v>25369</v>
      </c>
      <c r="CF152" s="273">
        <v>9119</v>
      </c>
      <c r="CG152" s="273">
        <v>16250</v>
      </c>
      <c r="CH152" s="270">
        <v>30978</v>
      </c>
      <c r="CI152" s="270">
        <v>11089</v>
      </c>
      <c r="CJ152" s="270">
        <v>19889</v>
      </c>
      <c r="CK152" s="273">
        <v>5562</v>
      </c>
      <c r="CL152" s="270">
        <v>2072</v>
      </c>
      <c r="CM152" s="270">
        <v>3490</v>
      </c>
      <c r="CN152" s="273">
        <v>25416</v>
      </c>
      <c r="CO152" s="270">
        <v>9017</v>
      </c>
      <c r="CP152" s="270">
        <v>16399</v>
      </c>
      <c r="CQ152" s="286">
        <v>31178</v>
      </c>
      <c r="CR152" s="279">
        <v>11064</v>
      </c>
      <c r="CS152" s="279">
        <v>20114</v>
      </c>
      <c r="CT152" s="286">
        <v>5788</v>
      </c>
      <c r="CU152" s="279">
        <v>2160</v>
      </c>
      <c r="CV152" s="279">
        <v>3628</v>
      </c>
      <c r="CW152" s="286">
        <v>25390</v>
      </c>
      <c r="CX152" s="270">
        <v>8904</v>
      </c>
      <c r="CY152" s="270">
        <v>16486</v>
      </c>
      <c r="CZ152" s="342">
        <v>31314</v>
      </c>
      <c r="DA152" s="343">
        <v>11074</v>
      </c>
      <c r="DB152" s="343">
        <v>20240</v>
      </c>
      <c r="DC152" s="344">
        <v>6081</v>
      </c>
      <c r="DD152" s="343">
        <v>2291</v>
      </c>
      <c r="DE152" s="343">
        <v>3790</v>
      </c>
      <c r="DF152" s="344">
        <v>25233</v>
      </c>
      <c r="DG152" s="343">
        <v>8783</v>
      </c>
      <c r="DH152" s="345">
        <v>16450</v>
      </c>
      <c r="DI152" s="320">
        <v>31301</v>
      </c>
      <c r="DJ152" s="325">
        <v>11089</v>
      </c>
      <c r="DK152" s="325">
        <v>20212</v>
      </c>
      <c r="DL152" s="320">
        <v>6408</v>
      </c>
      <c r="DM152" s="325">
        <v>2440</v>
      </c>
      <c r="DN152" s="325">
        <v>3968</v>
      </c>
      <c r="DO152" s="320">
        <v>24893</v>
      </c>
      <c r="DP152" s="325">
        <v>8649</v>
      </c>
      <c r="DQ152" s="325">
        <v>16244</v>
      </c>
      <c r="DR152" s="270">
        <v>31209</v>
      </c>
      <c r="DS152" s="270">
        <v>11119</v>
      </c>
      <c r="DT152" s="270">
        <v>20090</v>
      </c>
      <c r="DU152" s="270">
        <v>6754</v>
      </c>
      <c r="DV152" s="270">
        <v>2602</v>
      </c>
      <c r="DW152" s="270">
        <v>4152</v>
      </c>
      <c r="DX152" s="270">
        <v>24455</v>
      </c>
      <c r="DY152" s="270">
        <v>8517</v>
      </c>
      <c r="DZ152" s="270">
        <v>15938</v>
      </c>
    </row>
    <row r="153" spans="1:130" s="270" customFormat="1" x14ac:dyDescent="0.25">
      <c r="A153" s="269" t="s">
        <v>124</v>
      </c>
      <c r="B153" s="270">
        <v>24962</v>
      </c>
      <c r="C153" s="270">
        <v>10384</v>
      </c>
      <c r="D153" s="270">
        <v>14578</v>
      </c>
      <c r="E153" s="270">
        <v>3950</v>
      </c>
      <c r="F153" s="270">
        <v>1597</v>
      </c>
      <c r="G153" s="270">
        <v>2353</v>
      </c>
      <c r="H153" s="270">
        <v>21012</v>
      </c>
      <c r="I153" s="270">
        <v>8787</v>
      </c>
      <c r="J153" s="270">
        <v>12225</v>
      </c>
      <c r="K153" s="270">
        <v>25074</v>
      </c>
      <c r="L153" s="270">
        <v>10375</v>
      </c>
      <c r="M153" s="270">
        <v>14699</v>
      </c>
      <c r="N153" s="270">
        <v>3981</v>
      </c>
      <c r="U153" s="270">
        <v>8786</v>
      </c>
      <c r="V153" s="270">
        <v>12307</v>
      </c>
      <c r="W153" s="270">
        <v>25160</v>
      </c>
      <c r="X153" s="270">
        <v>10369</v>
      </c>
      <c r="Y153" s="270">
        <v>14791</v>
      </c>
      <c r="Z153" s="270">
        <v>4022</v>
      </c>
      <c r="AA153" s="270">
        <v>1589</v>
      </c>
      <c r="AB153" s="270">
        <v>2433</v>
      </c>
      <c r="AC153" s="270">
        <v>21138</v>
      </c>
      <c r="AD153" s="270">
        <v>8780</v>
      </c>
      <c r="AE153" s="270">
        <v>12358</v>
      </c>
      <c r="AF153" s="270">
        <v>25217</v>
      </c>
      <c r="AG153" s="270">
        <v>10345</v>
      </c>
      <c r="AH153" s="270">
        <v>14872</v>
      </c>
      <c r="AI153" s="270">
        <v>4065</v>
      </c>
      <c r="AJ153" s="270">
        <v>1589</v>
      </c>
      <c r="AK153" s="270">
        <v>2476</v>
      </c>
      <c r="AL153" s="270">
        <v>21152</v>
      </c>
      <c r="AM153" s="270">
        <v>8756</v>
      </c>
      <c r="AN153" s="270">
        <v>12396</v>
      </c>
      <c r="AO153" s="270">
        <v>25254</v>
      </c>
      <c r="AP153" s="270">
        <v>10298</v>
      </c>
      <c r="AQ153" s="270">
        <v>14956</v>
      </c>
      <c r="AR153" s="270">
        <v>4109</v>
      </c>
      <c r="AS153" s="270">
        <v>1593</v>
      </c>
      <c r="AT153" s="270">
        <v>2516</v>
      </c>
      <c r="AU153" s="270">
        <v>21145</v>
      </c>
      <c r="AV153" s="270">
        <v>8705</v>
      </c>
      <c r="AW153" s="270">
        <v>12440</v>
      </c>
      <c r="AX153" s="270">
        <v>25279</v>
      </c>
      <c r="AY153" s="270">
        <v>10216</v>
      </c>
      <c r="AZ153" s="270">
        <v>15063</v>
      </c>
      <c r="BA153" s="270">
        <v>4151</v>
      </c>
      <c r="BB153" s="270">
        <v>1594</v>
      </c>
      <c r="BC153" s="270">
        <v>2557</v>
      </c>
      <c r="BD153" s="270">
        <v>21128</v>
      </c>
      <c r="BE153" s="270">
        <v>8622</v>
      </c>
      <c r="BF153" s="270">
        <v>12506</v>
      </c>
      <c r="BG153" s="270">
        <v>25289</v>
      </c>
      <c r="BH153" s="270">
        <v>10084</v>
      </c>
      <c r="BI153" s="270">
        <v>15205</v>
      </c>
      <c r="BJ153" s="270">
        <v>4193</v>
      </c>
      <c r="BK153" s="270">
        <v>1594</v>
      </c>
      <c r="BL153" s="270">
        <v>2599</v>
      </c>
      <c r="BM153" s="270">
        <v>21096</v>
      </c>
      <c r="BN153" s="270">
        <v>8490</v>
      </c>
      <c r="BO153" s="270">
        <v>12606</v>
      </c>
      <c r="BP153" s="271">
        <v>25283</v>
      </c>
      <c r="BQ153" s="271">
        <v>9905</v>
      </c>
      <c r="BR153" s="271">
        <v>15378</v>
      </c>
      <c r="BS153" s="271">
        <v>4230</v>
      </c>
      <c r="BT153" s="271">
        <v>1588</v>
      </c>
      <c r="BU153" s="271">
        <v>2642</v>
      </c>
      <c r="BV153" s="271">
        <v>21053</v>
      </c>
      <c r="BW153" s="271">
        <v>8317</v>
      </c>
      <c r="BX153" s="271">
        <v>12736</v>
      </c>
      <c r="BY153" s="272">
        <v>25272</v>
      </c>
      <c r="BZ153" s="273">
        <v>9704</v>
      </c>
      <c r="CA153" s="273">
        <v>15568</v>
      </c>
      <c r="CB153" s="272">
        <v>4266</v>
      </c>
      <c r="CC153" s="273">
        <v>1584</v>
      </c>
      <c r="CD153" s="273">
        <v>2682</v>
      </c>
      <c r="CE153" s="272">
        <v>21006</v>
      </c>
      <c r="CF153" s="273">
        <v>8120</v>
      </c>
      <c r="CG153" s="273">
        <v>12886</v>
      </c>
      <c r="CH153" s="270">
        <v>25257</v>
      </c>
      <c r="CI153" s="270">
        <v>9496</v>
      </c>
      <c r="CJ153" s="270">
        <v>15761</v>
      </c>
      <c r="CK153" s="273">
        <v>4313</v>
      </c>
      <c r="CL153" s="270">
        <v>1581</v>
      </c>
      <c r="CM153" s="270">
        <v>2732</v>
      </c>
      <c r="CN153" s="273">
        <v>20944</v>
      </c>
      <c r="CO153" s="270">
        <v>7915</v>
      </c>
      <c r="CP153" s="270">
        <v>13029</v>
      </c>
      <c r="CQ153" s="286">
        <v>25248</v>
      </c>
      <c r="CR153" s="279">
        <v>9310</v>
      </c>
      <c r="CS153" s="279">
        <v>15938</v>
      </c>
      <c r="CT153" s="286">
        <v>4382</v>
      </c>
      <c r="CU153" s="279">
        <v>1591</v>
      </c>
      <c r="CV153" s="279">
        <v>2791</v>
      </c>
      <c r="CW153" s="286">
        <v>20866</v>
      </c>
      <c r="CX153" s="270">
        <v>7719</v>
      </c>
      <c r="CY153" s="270">
        <v>13147</v>
      </c>
      <c r="CZ153" s="342">
        <v>25270</v>
      </c>
      <c r="DA153" s="343">
        <v>9144</v>
      </c>
      <c r="DB153" s="343">
        <v>16126</v>
      </c>
      <c r="DC153" s="344">
        <v>4455</v>
      </c>
      <c r="DD153" s="343">
        <v>1601</v>
      </c>
      <c r="DE153" s="343">
        <v>2854</v>
      </c>
      <c r="DF153" s="344">
        <v>20815</v>
      </c>
      <c r="DG153" s="343">
        <v>7543</v>
      </c>
      <c r="DH153" s="345">
        <v>13272</v>
      </c>
      <c r="DI153" s="320">
        <v>25403</v>
      </c>
      <c r="DJ153" s="325">
        <v>9033</v>
      </c>
      <c r="DK153" s="325">
        <v>16370</v>
      </c>
      <c r="DL153" s="320">
        <v>4559</v>
      </c>
      <c r="DM153" s="325">
        <v>1626</v>
      </c>
      <c r="DN153" s="325">
        <v>2933</v>
      </c>
      <c r="DO153" s="320">
        <v>20844</v>
      </c>
      <c r="DP153" s="325">
        <v>7407</v>
      </c>
      <c r="DQ153" s="325">
        <v>13437</v>
      </c>
      <c r="DR153" s="270">
        <v>25599</v>
      </c>
      <c r="DS153" s="270">
        <v>8959</v>
      </c>
      <c r="DT153" s="270">
        <v>16640</v>
      </c>
      <c r="DU153" s="270">
        <v>4698</v>
      </c>
      <c r="DV153" s="270">
        <v>1669</v>
      </c>
      <c r="DW153" s="270">
        <v>3029</v>
      </c>
      <c r="DX153" s="270">
        <v>20901</v>
      </c>
      <c r="DY153" s="270">
        <v>7290</v>
      </c>
      <c r="DZ153" s="270">
        <v>13611</v>
      </c>
    </row>
    <row r="154" spans="1:130" s="270" customFormat="1" x14ac:dyDescent="0.25">
      <c r="A154" s="269" t="s">
        <v>125</v>
      </c>
      <c r="B154" s="270">
        <v>19833</v>
      </c>
      <c r="C154" s="270">
        <v>8441</v>
      </c>
      <c r="D154" s="270">
        <v>11392</v>
      </c>
      <c r="E154" s="270">
        <v>3029</v>
      </c>
      <c r="F154" s="270">
        <v>1226</v>
      </c>
      <c r="G154" s="270">
        <v>1803</v>
      </c>
      <c r="H154" s="270">
        <v>16804</v>
      </c>
      <c r="I154" s="270">
        <v>7215</v>
      </c>
      <c r="J154" s="270">
        <v>9589</v>
      </c>
      <c r="K154" s="270">
        <v>19874</v>
      </c>
      <c r="L154" s="270">
        <v>8400</v>
      </c>
      <c r="M154" s="270">
        <v>11474</v>
      </c>
      <c r="N154" s="270">
        <v>3033</v>
      </c>
      <c r="U154" s="270">
        <v>7193</v>
      </c>
      <c r="V154" s="270">
        <v>9648</v>
      </c>
      <c r="W154" s="270">
        <v>19909</v>
      </c>
      <c r="X154" s="270">
        <v>8341</v>
      </c>
      <c r="Y154" s="270">
        <v>11568</v>
      </c>
      <c r="Z154" s="270">
        <v>3044</v>
      </c>
      <c r="AA154" s="270">
        <v>1191</v>
      </c>
      <c r="AB154" s="270">
        <v>1853</v>
      </c>
      <c r="AC154" s="270">
        <v>16865</v>
      </c>
      <c r="AD154" s="270">
        <v>7150</v>
      </c>
      <c r="AE154" s="270">
        <v>9715</v>
      </c>
      <c r="AF154" s="270">
        <v>19941</v>
      </c>
      <c r="AG154" s="270">
        <v>8273</v>
      </c>
      <c r="AH154" s="270">
        <v>11668</v>
      </c>
      <c r="AI154" s="270">
        <v>3060</v>
      </c>
      <c r="AJ154" s="270">
        <v>1178</v>
      </c>
      <c r="AK154" s="270">
        <v>1882</v>
      </c>
      <c r="AL154" s="270">
        <v>16881</v>
      </c>
      <c r="AM154" s="270">
        <v>7095</v>
      </c>
      <c r="AN154" s="270">
        <v>9786</v>
      </c>
      <c r="AO154" s="270">
        <v>19971</v>
      </c>
      <c r="AP154" s="270">
        <v>8197</v>
      </c>
      <c r="AQ154" s="270">
        <v>11774</v>
      </c>
      <c r="AR154" s="270">
        <v>3082</v>
      </c>
      <c r="AS154" s="270">
        <v>1168</v>
      </c>
      <c r="AT154" s="270">
        <v>1914</v>
      </c>
      <c r="AU154" s="270">
        <v>16889</v>
      </c>
      <c r="AV154" s="270">
        <v>7029</v>
      </c>
      <c r="AW154" s="270">
        <v>9860</v>
      </c>
      <c r="AX154" s="270">
        <v>20000</v>
      </c>
      <c r="AY154" s="270">
        <v>8121</v>
      </c>
      <c r="AZ154" s="270">
        <v>11879</v>
      </c>
      <c r="BA154" s="270">
        <v>3115</v>
      </c>
      <c r="BB154" s="270">
        <v>1164</v>
      </c>
      <c r="BC154" s="270">
        <v>1951</v>
      </c>
      <c r="BD154" s="270">
        <v>16885</v>
      </c>
      <c r="BE154" s="270">
        <v>6957</v>
      </c>
      <c r="BF154" s="270">
        <v>9928</v>
      </c>
      <c r="BG154" s="270">
        <v>20021</v>
      </c>
      <c r="BH154" s="270">
        <v>8049</v>
      </c>
      <c r="BI154" s="270">
        <v>11972</v>
      </c>
      <c r="BJ154" s="270">
        <v>3154</v>
      </c>
      <c r="BK154" s="270">
        <v>1164</v>
      </c>
      <c r="BL154" s="270">
        <v>1990</v>
      </c>
      <c r="BM154" s="270">
        <v>16867</v>
      </c>
      <c r="BN154" s="270">
        <v>6885</v>
      </c>
      <c r="BO154" s="270">
        <v>9982</v>
      </c>
      <c r="BP154" s="271">
        <v>20013</v>
      </c>
      <c r="BQ154" s="271">
        <v>7971</v>
      </c>
      <c r="BR154" s="271">
        <v>12042</v>
      </c>
      <c r="BS154" s="271">
        <v>3197</v>
      </c>
      <c r="BT154" s="271">
        <v>1167</v>
      </c>
      <c r="BU154" s="271">
        <v>2030</v>
      </c>
      <c r="BV154" s="271">
        <v>16816</v>
      </c>
      <c r="BW154" s="271">
        <v>6804</v>
      </c>
      <c r="BX154" s="271">
        <v>10012</v>
      </c>
      <c r="BY154" s="272">
        <v>19986</v>
      </c>
      <c r="BZ154" s="273">
        <v>7884</v>
      </c>
      <c r="CA154" s="273">
        <v>12102</v>
      </c>
      <c r="CB154" s="272">
        <v>3247</v>
      </c>
      <c r="CC154" s="273">
        <v>1173</v>
      </c>
      <c r="CD154" s="273">
        <v>2074</v>
      </c>
      <c r="CE154" s="272">
        <v>16739</v>
      </c>
      <c r="CF154" s="273">
        <v>6711</v>
      </c>
      <c r="CG154" s="273">
        <v>10028</v>
      </c>
      <c r="CH154" s="270">
        <v>19945</v>
      </c>
      <c r="CI154" s="270">
        <v>7780</v>
      </c>
      <c r="CJ154" s="270">
        <v>12165</v>
      </c>
      <c r="CK154" s="273">
        <v>3295</v>
      </c>
      <c r="CL154" s="270">
        <v>1181</v>
      </c>
      <c r="CM154" s="270">
        <v>2114</v>
      </c>
      <c r="CN154" s="273">
        <v>16650</v>
      </c>
      <c r="CO154" s="270">
        <v>6599</v>
      </c>
      <c r="CP154" s="270">
        <v>10051</v>
      </c>
      <c r="CQ154" s="286">
        <v>19894</v>
      </c>
      <c r="CR154" s="279">
        <v>7647</v>
      </c>
      <c r="CS154" s="279">
        <v>12247</v>
      </c>
      <c r="CT154" s="286">
        <v>3340</v>
      </c>
      <c r="CU154" s="279">
        <v>1187</v>
      </c>
      <c r="CV154" s="279">
        <v>2153</v>
      </c>
      <c r="CW154" s="286">
        <v>16554</v>
      </c>
      <c r="CX154" s="270">
        <v>6460</v>
      </c>
      <c r="CY154" s="270">
        <v>10094</v>
      </c>
      <c r="CZ154" s="342">
        <v>19852</v>
      </c>
      <c r="DA154" s="343">
        <v>7489</v>
      </c>
      <c r="DB154" s="343">
        <v>12363</v>
      </c>
      <c r="DC154" s="344">
        <v>3388</v>
      </c>
      <c r="DD154" s="343">
        <v>1191</v>
      </c>
      <c r="DE154" s="343">
        <v>2197</v>
      </c>
      <c r="DF154" s="344">
        <v>16464</v>
      </c>
      <c r="DG154" s="343">
        <v>6298</v>
      </c>
      <c r="DH154" s="345">
        <v>10166</v>
      </c>
      <c r="DI154" s="320">
        <v>19828</v>
      </c>
      <c r="DJ154" s="325">
        <v>7318</v>
      </c>
      <c r="DK154" s="325">
        <v>12510</v>
      </c>
      <c r="DL154" s="320">
        <v>3437</v>
      </c>
      <c r="DM154" s="325">
        <v>1196</v>
      </c>
      <c r="DN154" s="325">
        <v>2241</v>
      </c>
      <c r="DO154" s="320">
        <v>16391</v>
      </c>
      <c r="DP154" s="325">
        <v>6122</v>
      </c>
      <c r="DQ154" s="325">
        <v>10269</v>
      </c>
      <c r="DR154" s="270">
        <v>19822</v>
      </c>
      <c r="DS154" s="270">
        <v>7144</v>
      </c>
      <c r="DT154" s="270">
        <v>12678</v>
      </c>
      <c r="DU154" s="270">
        <v>3481</v>
      </c>
      <c r="DV154" s="270">
        <v>1197</v>
      </c>
      <c r="DW154" s="270">
        <v>2284</v>
      </c>
      <c r="DX154" s="270">
        <v>16341</v>
      </c>
      <c r="DY154" s="270">
        <v>5947</v>
      </c>
      <c r="DZ154" s="270">
        <v>10394</v>
      </c>
    </row>
    <row r="155" spans="1:130" s="270" customFormat="1" x14ac:dyDescent="0.25">
      <c r="A155" s="269" t="s">
        <v>126</v>
      </c>
      <c r="B155" s="270">
        <v>14647</v>
      </c>
      <c r="C155" s="270">
        <v>6284</v>
      </c>
      <c r="D155" s="270">
        <v>8363</v>
      </c>
      <c r="E155" s="270">
        <v>2155</v>
      </c>
      <c r="F155" s="270">
        <v>869</v>
      </c>
      <c r="G155" s="270">
        <v>1286</v>
      </c>
      <c r="H155" s="270">
        <v>12492</v>
      </c>
      <c r="I155" s="270">
        <v>5415</v>
      </c>
      <c r="J155" s="270">
        <v>7077</v>
      </c>
      <c r="K155" s="270">
        <v>14615</v>
      </c>
      <c r="L155" s="270">
        <v>6215</v>
      </c>
      <c r="M155" s="270">
        <v>8400</v>
      </c>
      <c r="N155" s="270">
        <v>2146</v>
      </c>
      <c r="U155" s="270">
        <v>5368</v>
      </c>
      <c r="V155" s="270">
        <v>7101</v>
      </c>
      <c r="W155" s="270">
        <v>14571</v>
      </c>
      <c r="X155" s="270">
        <v>6146</v>
      </c>
      <c r="Y155" s="270">
        <v>8425</v>
      </c>
      <c r="Z155" s="270">
        <v>2141</v>
      </c>
      <c r="AA155" s="270">
        <v>829</v>
      </c>
      <c r="AB155" s="270">
        <v>1312</v>
      </c>
      <c r="AC155" s="270">
        <v>12430</v>
      </c>
      <c r="AD155" s="270">
        <v>5317</v>
      </c>
      <c r="AE155" s="270">
        <v>7113</v>
      </c>
      <c r="AF155" s="270">
        <v>14526</v>
      </c>
      <c r="AG155" s="270">
        <v>6072</v>
      </c>
      <c r="AH155" s="270">
        <v>8454</v>
      </c>
      <c r="AI155" s="270">
        <v>2146</v>
      </c>
      <c r="AJ155" s="270">
        <v>815</v>
      </c>
      <c r="AK155" s="270">
        <v>1331</v>
      </c>
      <c r="AL155" s="270">
        <v>12380</v>
      </c>
      <c r="AM155" s="270">
        <v>5257</v>
      </c>
      <c r="AN155" s="270">
        <v>7123</v>
      </c>
      <c r="AO155" s="270">
        <v>14475</v>
      </c>
      <c r="AP155" s="270">
        <v>5991</v>
      </c>
      <c r="AQ155" s="270">
        <v>8484</v>
      </c>
      <c r="AR155" s="270">
        <v>2152</v>
      </c>
      <c r="AS155" s="270">
        <v>803</v>
      </c>
      <c r="AT155" s="270">
        <v>1349</v>
      </c>
      <c r="AU155" s="270">
        <v>12323</v>
      </c>
      <c r="AV155" s="270">
        <v>5188</v>
      </c>
      <c r="AW155" s="270">
        <v>7135</v>
      </c>
      <c r="AX155" s="270">
        <v>14430</v>
      </c>
      <c r="AY155" s="270">
        <v>5901</v>
      </c>
      <c r="AZ155" s="270">
        <v>8529</v>
      </c>
      <c r="BA155" s="270">
        <v>2161</v>
      </c>
      <c r="BB155" s="270">
        <v>792</v>
      </c>
      <c r="BC155" s="270">
        <v>1369</v>
      </c>
      <c r="BD155" s="270">
        <v>12269</v>
      </c>
      <c r="BE155" s="270">
        <v>5109</v>
      </c>
      <c r="BF155" s="270">
        <v>7160</v>
      </c>
      <c r="BG155" s="270">
        <v>14377</v>
      </c>
      <c r="BH155" s="270">
        <v>5796</v>
      </c>
      <c r="BI155" s="270">
        <v>8581</v>
      </c>
      <c r="BJ155" s="270">
        <v>2172</v>
      </c>
      <c r="BK155" s="270">
        <v>780</v>
      </c>
      <c r="BL155" s="270">
        <v>1392</v>
      </c>
      <c r="BM155" s="270">
        <v>12205</v>
      </c>
      <c r="BN155" s="270">
        <v>5016</v>
      </c>
      <c r="BO155" s="270">
        <v>7189</v>
      </c>
      <c r="BP155" s="271">
        <v>14333</v>
      </c>
      <c r="BQ155" s="271">
        <v>5688</v>
      </c>
      <c r="BR155" s="271">
        <v>8645</v>
      </c>
      <c r="BS155" s="271">
        <v>2193</v>
      </c>
      <c r="BT155" s="271">
        <v>774</v>
      </c>
      <c r="BU155" s="271">
        <v>1419</v>
      </c>
      <c r="BV155" s="271">
        <v>12140</v>
      </c>
      <c r="BW155" s="271">
        <v>4914</v>
      </c>
      <c r="BX155" s="271">
        <v>7226</v>
      </c>
      <c r="BY155" s="272">
        <v>14285</v>
      </c>
      <c r="BZ155" s="273">
        <v>5572</v>
      </c>
      <c r="CA155" s="273">
        <v>8713</v>
      </c>
      <c r="CB155" s="272">
        <v>2217</v>
      </c>
      <c r="CC155" s="273">
        <v>771</v>
      </c>
      <c r="CD155" s="273">
        <v>1446</v>
      </c>
      <c r="CE155" s="272">
        <v>12068</v>
      </c>
      <c r="CF155" s="273">
        <v>4801</v>
      </c>
      <c r="CG155" s="273">
        <v>7267</v>
      </c>
      <c r="CH155" s="270">
        <v>14238</v>
      </c>
      <c r="CI155" s="270">
        <v>5451</v>
      </c>
      <c r="CJ155" s="270">
        <v>8787</v>
      </c>
      <c r="CK155" s="273">
        <v>2244</v>
      </c>
      <c r="CL155" s="270">
        <v>768</v>
      </c>
      <c r="CM155" s="270">
        <v>1476</v>
      </c>
      <c r="CN155" s="273">
        <v>11994</v>
      </c>
      <c r="CO155" s="270">
        <v>4683</v>
      </c>
      <c r="CP155" s="270">
        <v>7311</v>
      </c>
      <c r="CQ155" s="286">
        <v>14185</v>
      </c>
      <c r="CR155" s="279">
        <v>5329</v>
      </c>
      <c r="CS155" s="279">
        <v>8856</v>
      </c>
      <c r="CT155" s="286">
        <v>2276</v>
      </c>
      <c r="CU155" s="279">
        <v>766</v>
      </c>
      <c r="CV155" s="279">
        <v>1510</v>
      </c>
      <c r="CW155" s="286">
        <v>11909</v>
      </c>
      <c r="CX155" s="270">
        <v>4563</v>
      </c>
      <c r="CY155" s="270">
        <v>7346</v>
      </c>
      <c r="CZ155" s="342">
        <v>14146</v>
      </c>
      <c r="DA155" s="343">
        <v>5225</v>
      </c>
      <c r="DB155" s="343">
        <v>8921</v>
      </c>
      <c r="DC155" s="344">
        <v>2314</v>
      </c>
      <c r="DD155" s="343">
        <v>770</v>
      </c>
      <c r="DE155" s="343">
        <v>1544</v>
      </c>
      <c r="DF155" s="344">
        <v>11832</v>
      </c>
      <c r="DG155" s="343">
        <v>4455</v>
      </c>
      <c r="DH155" s="345">
        <v>7377</v>
      </c>
      <c r="DI155" s="320">
        <v>14106</v>
      </c>
      <c r="DJ155" s="325">
        <v>5130</v>
      </c>
      <c r="DK155" s="325">
        <v>8976</v>
      </c>
      <c r="DL155" s="320">
        <v>2354</v>
      </c>
      <c r="DM155" s="325">
        <v>773</v>
      </c>
      <c r="DN155" s="325">
        <v>1581</v>
      </c>
      <c r="DO155" s="320">
        <v>11752</v>
      </c>
      <c r="DP155" s="325">
        <v>4357</v>
      </c>
      <c r="DQ155" s="325">
        <v>7395</v>
      </c>
      <c r="DR155" s="270">
        <v>14080</v>
      </c>
      <c r="DS155" s="270">
        <v>5051</v>
      </c>
      <c r="DT155" s="270">
        <v>9029</v>
      </c>
      <c r="DU155" s="270">
        <v>2404</v>
      </c>
      <c r="DV155" s="270">
        <v>782</v>
      </c>
      <c r="DW155" s="270">
        <v>1622</v>
      </c>
      <c r="DX155" s="270">
        <v>11676</v>
      </c>
      <c r="DY155" s="270">
        <v>4269</v>
      </c>
      <c r="DZ155" s="270">
        <v>7407</v>
      </c>
    </row>
    <row r="156" spans="1:130" s="270" customFormat="1" x14ac:dyDescent="0.25">
      <c r="A156" s="269" t="s">
        <v>127</v>
      </c>
      <c r="B156" s="270">
        <v>13668</v>
      </c>
      <c r="C156" s="270">
        <v>5317</v>
      </c>
      <c r="D156" s="270">
        <v>8351</v>
      </c>
      <c r="E156" s="270">
        <v>1890</v>
      </c>
      <c r="F156" s="270">
        <v>738</v>
      </c>
      <c r="G156" s="270">
        <v>1152</v>
      </c>
      <c r="H156" s="270">
        <v>11778</v>
      </c>
      <c r="I156" s="270">
        <v>4579</v>
      </c>
      <c r="J156" s="270">
        <v>7199</v>
      </c>
      <c r="K156" s="270">
        <v>13994</v>
      </c>
      <c r="L156" s="270">
        <v>5441</v>
      </c>
      <c r="M156" s="270">
        <v>8553</v>
      </c>
      <c r="N156" s="270">
        <v>1925</v>
      </c>
      <c r="U156" s="270">
        <v>4715</v>
      </c>
      <c r="V156" s="270">
        <v>7354</v>
      </c>
      <c r="W156" s="270">
        <v>14274</v>
      </c>
      <c r="X156" s="270">
        <v>5521</v>
      </c>
      <c r="Y156" s="270">
        <v>8753</v>
      </c>
      <c r="Z156" s="270">
        <v>1960</v>
      </c>
      <c r="AA156" s="270">
        <v>714</v>
      </c>
      <c r="AB156" s="270">
        <v>1246</v>
      </c>
      <c r="AC156" s="270">
        <v>12314</v>
      </c>
      <c r="AD156" s="270">
        <v>4807</v>
      </c>
      <c r="AE156" s="270">
        <v>7507</v>
      </c>
      <c r="AF156" s="270">
        <v>14496</v>
      </c>
      <c r="AG156" s="270">
        <v>5559</v>
      </c>
      <c r="AH156" s="270">
        <v>8937</v>
      </c>
      <c r="AI156" s="270">
        <v>1993</v>
      </c>
      <c r="AJ156" s="270">
        <v>703</v>
      </c>
      <c r="AK156" s="270">
        <v>1290</v>
      </c>
      <c r="AL156" s="270">
        <v>12503</v>
      </c>
      <c r="AM156" s="270">
        <v>4856</v>
      </c>
      <c r="AN156" s="270">
        <v>7647</v>
      </c>
      <c r="AO156" s="270">
        <v>14654</v>
      </c>
      <c r="AP156" s="270">
        <v>5552</v>
      </c>
      <c r="AQ156" s="270">
        <v>9102</v>
      </c>
      <c r="AR156" s="270">
        <v>2025</v>
      </c>
      <c r="AS156" s="270">
        <v>691</v>
      </c>
      <c r="AT156" s="270">
        <v>1334</v>
      </c>
      <c r="AU156" s="270">
        <v>12629</v>
      </c>
      <c r="AV156" s="270">
        <v>4861</v>
      </c>
      <c r="AW156" s="270">
        <v>7768</v>
      </c>
      <c r="AX156" s="270">
        <v>14739</v>
      </c>
      <c r="AY156" s="270">
        <v>5501</v>
      </c>
      <c r="AZ156" s="270">
        <v>9238</v>
      </c>
      <c r="BA156" s="270">
        <v>2055</v>
      </c>
      <c r="BB156" s="270">
        <v>679</v>
      </c>
      <c r="BC156" s="270">
        <v>1376</v>
      </c>
      <c r="BD156" s="270">
        <v>12684</v>
      </c>
      <c r="BE156" s="270">
        <v>4822</v>
      </c>
      <c r="BF156" s="270">
        <v>7862</v>
      </c>
      <c r="BG156" s="270">
        <v>14784</v>
      </c>
      <c r="BH156" s="270">
        <v>5425</v>
      </c>
      <c r="BI156" s="270">
        <v>9359</v>
      </c>
      <c r="BJ156" s="270">
        <v>2086</v>
      </c>
      <c r="BK156" s="270">
        <v>669</v>
      </c>
      <c r="BL156" s="270">
        <v>1417</v>
      </c>
      <c r="BM156" s="270">
        <v>12698</v>
      </c>
      <c r="BN156" s="270">
        <v>4756</v>
      </c>
      <c r="BO156" s="270">
        <v>7942</v>
      </c>
      <c r="BP156" s="271">
        <v>14804</v>
      </c>
      <c r="BQ156" s="271">
        <v>5329</v>
      </c>
      <c r="BR156" s="271">
        <v>9475</v>
      </c>
      <c r="BS156" s="271">
        <v>2118</v>
      </c>
      <c r="BT156" s="271">
        <v>660</v>
      </c>
      <c r="BU156" s="271">
        <v>1458</v>
      </c>
      <c r="BV156" s="271">
        <v>12686</v>
      </c>
      <c r="BW156" s="271">
        <v>4669</v>
      </c>
      <c r="BX156" s="271">
        <v>8017</v>
      </c>
      <c r="BY156" s="272">
        <v>14798</v>
      </c>
      <c r="BZ156" s="273">
        <v>5211</v>
      </c>
      <c r="CA156" s="273">
        <v>9587</v>
      </c>
      <c r="CB156" s="272">
        <v>2154</v>
      </c>
      <c r="CC156" s="273">
        <v>651</v>
      </c>
      <c r="CD156" s="273">
        <v>1503</v>
      </c>
      <c r="CE156" s="272">
        <v>12644</v>
      </c>
      <c r="CF156" s="273">
        <v>4560</v>
      </c>
      <c r="CG156" s="273">
        <v>8084</v>
      </c>
      <c r="CH156" s="270">
        <v>14764</v>
      </c>
      <c r="CI156" s="270">
        <v>5076</v>
      </c>
      <c r="CJ156" s="270">
        <v>9688</v>
      </c>
      <c r="CK156" s="273">
        <v>2193</v>
      </c>
      <c r="CL156" s="270">
        <v>647</v>
      </c>
      <c r="CM156" s="270">
        <v>1546</v>
      </c>
      <c r="CN156" s="273">
        <v>12571</v>
      </c>
      <c r="CO156" s="270">
        <v>4429</v>
      </c>
      <c r="CP156" s="270">
        <v>8142</v>
      </c>
      <c r="CQ156" s="286">
        <v>14704</v>
      </c>
      <c r="CR156" s="279">
        <v>4919</v>
      </c>
      <c r="CS156" s="279">
        <v>9785</v>
      </c>
      <c r="CT156" s="286">
        <v>2233</v>
      </c>
      <c r="CU156" s="279">
        <v>642</v>
      </c>
      <c r="CV156" s="279">
        <v>1591</v>
      </c>
      <c r="CW156" s="286">
        <v>12471</v>
      </c>
      <c r="CX156" s="270">
        <v>4277</v>
      </c>
      <c r="CY156" s="270">
        <v>8194</v>
      </c>
      <c r="CZ156" s="342">
        <v>14641</v>
      </c>
      <c r="DA156" s="343">
        <v>4758</v>
      </c>
      <c r="DB156" s="343">
        <v>9883</v>
      </c>
      <c r="DC156" s="344">
        <v>2273</v>
      </c>
      <c r="DD156" s="343">
        <v>636</v>
      </c>
      <c r="DE156" s="343">
        <v>1637</v>
      </c>
      <c r="DF156" s="344">
        <v>12368</v>
      </c>
      <c r="DG156" s="343">
        <v>4122</v>
      </c>
      <c r="DH156" s="345">
        <v>8246</v>
      </c>
      <c r="DI156" s="320">
        <v>14617</v>
      </c>
      <c r="DJ156" s="325">
        <v>4623</v>
      </c>
      <c r="DK156" s="325">
        <v>9994</v>
      </c>
      <c r="DL156" s="320">
        <v>2319</v>
      </c>
      <c r="DM156" s="325">
        <v>634</v>
      </c>
      <c r="DN156" s="325">
        <v>1685</v>
      </c>
      <c r="DO156" s="320">
        <v>12298</v>
      </c>
      <c r="DP156" s="325">
        <v>3989</v>
      </c>
      <c r="DQ156" s="325">
        <v>8309</v>
      </c>
      <c r="DR156" s="270">
        <v>14614</v>
      </c>
      <c r="DS156" s="270">
        <v>4500</v>
      </c>
      <c r="DT156" s="270">
        <v>10114</v>
      </c>
      <c r="DU156" s="270">
        <v>2367</v>
      </c>
      <c r="DV156" s="270">
        <v>632</v>
      </c>
      <c r="DW156" s="270">
        <v>1735</v>
      </c>
      <c r="DX156" s="270">
        <v>12247</v>
      </c>
      <c r="DY156" s="270">
        <v>3868</v>
      </c>
      <c r="DZ156" s="270">
        <v>8379</v>
      </c>
    </row>
    <row r="157" spans="1:130" x14ac:dyDescent="0.25">
      <c r="A157" s="57" t="s">
        <v>60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266"/>
      <c r="BZ157" s="63"/>
      <c r="CA157" s="63"/>
      <c r="CB157" s="266"/>
      <c r="CC157" s="63"/>
      <c r="CD157" s="63"/>
      <c r="CE157" s="266"/>
      <c r="CF157" s="63"/>
      <c r="CG157" s="63"/>
      <c r="CH157" s="57"/>
      <c r="CI157" s="57"/>
      <c r="CJ157" s="57"/>
      <c r="CK157" s="63"/>
      <c r="CL157" s="57"/>
      <c r="CM157" s="57"/>
      <c r="CN157" s="63"/>
      <c r="CO157" s="57"/>
      <c r="CP157" s="57"/>
      <c r="CQ157" s="284"/>
      <c r="CR157" s="277"/>
      <c r="CS157" s="277"/>
      <c r="CT157" s="284"/>
      <c r="CU157" s="277"/>
      <c r="CV157" s="277"/>
      <c r="CW157" s="284"/>
      <c r="CX157" s="57"/>
      <c r="CY157" s="57"/>
      <c r="CZ157" s="334"/>
      <c r="DA157" s="335"/>
      <c r="DB157" s="335"/>
      <c r="DC157" s="336"/>
      <c r="DD157" s="335"/>
      <c r="DE157" s="335"/>
      <c r="DF157" s="336"/>
      <c r="DG157" s="335"/>
      <c r="DH157" s="337"/>
      <c r="DI157" s="318"/>
      <c r="DJ157" s="323"/>
      <c r="DK157" s="323"/>
      <c r="DL157" s="318"/>
      <c r="DM157" s="323"/>
      <c r="DN157" s="323"/>
      <c r="DO157" s="318"/>
      <c r="DP157" s="323"/>
      <c r="DQ157" s="323"/>
      <c r="DR157" s="57"/>
      <c r="DS157" s="57"/>
      <c r="DT157" s="57"/>
      <c r="DU157" s="57"/>
      <c r="DV157" s="57"/>
      <c r="DW157" s="57"/>
      <c r="DX157" s="57"/>
      <c r="DY157" s="57"/>
      <c r="DZ157" s="57"/>
    </row>
    <row r="158" spans="1:130" x14ac:dyDescent="0.25">
      <c r="A158" s="57" t="s">
        <v>97</v>
      </c>
      <c r="B158" s="55">
        <v>1236284</v>
      </c>
      <c r="C158" s="55">
        <v>552249</v>
      </c>
      <c r="D158" s="55">
        <v>684035</v>
      </c>
      <c r="E158" s="55">
        <v>314471</v>
      </c>
      <c r="F158" s="55">
        <v>142793</v>
      </c>
      <c r="G158" s="55">
        <v>171678</v>
      </c>
      <c r="H158" s="55">
        <v>921813</v>
      </c>
      <c r="I158" s="55">
        <v>409456</v>
      </c>
      <c r="J158" s="55">
        <v>512357</v>
      </c>
      <c r="K158" s="55">
        <v>1256364</v>
      </c>
      <c r="L158" s="55">
        <v>562912</v>
      </c>
      <c r="M158" s="55">
        <v>693452</v>
      </c>
      <c r="N158" s="55">
        <v>320453</v>
      </c>
      <c r="U158" s="55">
        <v>417381</v>
      </c>
      <c r="V158" s="55">
        <v>518530</v>
      </c>
      <c r="W158" s="55">
        <v>1277127</v>
      </c>
      <c r="X158" s="55">
        <v>573811</v>
      </c>
      <c r="Y158" s="55">
        <v>703316</v>
      </c>
      <c r="Z158" s="55">
        <v>326518</v>
      </c>
      <c r="AA158" s="55">
        <v>148319</v>
      </c>
      <c r="AB158" s="55">
        <v>178199</v>
      </c>
      <c r="AC158" s="55">
        <v>950609</v>
      </c>
      <c r="AD158" s="55">
        <v>425492</v>
      </c>
      <c r="AE158" s="55">
        <v>525117</v>
      </c>
      <c r="AF158" s="55">
        <v>1298651</v>
      </c>
      <c r="AG158" s="55">
        <v>585031</v>
      </c>
      <c r="AH158" s="55">
        <v>713620</v>
      </c>
      <c r="AI158" s="55">
        <v>332687</v>
      </c>
      <c r="AJ158" s="55">
        <v>151168</v>
      </c>
      <c r="AK158" s="55">
        <v>181519</v>
      </c>
      <c r="AL158" s="55">
        <v>965964</v>
      </c>
      <c r="AM158" s="55">
        <v>433863</v>
      </c>
      <c r="AN158" s="55">
        <v>532101</v>
      </c>
      <c r="AO158" s="55">
        <v>1320970</v>
      </c>
      <c r="AP158" s="55">
        <v>596608</v>
      </c>
      <c r="AQ158" s="55">
        <v>724362</v>
      </c>
      <c r="AR158" s="55">
        <v>338967</v>
      </c>
      <c r="AS158" s="55">
        <v>154081</v>
      </c>
      <c r="AT158" s="55">
        <v>184886</v>
      </c>
      <c r="AU158" s="55">
        <v>982003</v>
      </c>
      <c r="AV158" s="55">
        <v>442527</v>
      </c>
      <c r="AW158" s="55">
        <v>539476</v>
      </c>
      <c r="AX158" s="55">
        <v>1344095</v>
      </c>
      <c r="AY158" s="55">
        <v>608560</v>
      </c>
      <c r="AZ158" s="55">
        <v>735535</v>
      </c>
      <c r="BA158" s="55">
        <v>345359</v>
      </c>
      <c r="BB158" s="55">
        <v>157058</v>
      </c>
      <c r="BC158" s="55">
        <v>188301</v>
      </c>
      <c r="BD158" s="55">
        <v>998736</v>
      </c>
      <c r="BE158" s="55">
        <v>451502</v>
      </c>
      <c r="BF158" s="55">
        <v>547234</v>
      </c>
      <c r="BG158" s="55">
        <v>1367849</v>
      </c>
      <c r="BH158" s="55">
        <v>620808</v>
      </c>
      <c r="BI158" s="55">
        <v>747041</v>
      </c>
      <c r="BJ158" s="55">
        <v>351881</v>
      </c>
      <c r="BK158" s="55">
        <v>160108</v>
      </c>
      <c r="BL158" s="55">
        <v>191773</v>
      </c>
      <c r="BM158" s="55">
        <v>1015968</v>
      </c>
      <c r="BN158" s="55">
        <v>460700</v>
      </c>
      <c r="BO158" s="55">
        <v>555268</v>
      </c>
      <c r="BP158" s="190">
        <v>1392072</v>
      </c>
      <c r="BQ158" s="190">
        <v>633279</v>
      </c>
      <c r="BR158" s="190">
        <v>758793</v>
      </c>
      <c r="BS158" s="190">
        <v>358546</v>
      </c>
      <c r="BT158" s="190">
        <v>163236</v>
      </c>
      <c r="BU158" s="190">
        <v>195310</v>
      </c>
      <c r="BV158" s="190">
        <v>1033526</v>
      </c>
      <c r="BW158" s="190">
        <v>470043</v>
      </c>
      <c r="BX158" s="190">
        <v>563483</v>
      </c>
      <c r="BY158" s="267">
        <v>1416810</v>
      </c>
      <c r="BZ158" s="64">
        <v>646003</v>
      </c>
      <c r="CA158" s="64">
        <v>770807</v>
      </c>
      <c r="CB158" s="267">
        <v>365350</v>
      </c>
      <c r="CC158" s="64">
        <v>166440</v>
      </c>
      <c r="CD158" s="64">
        <v>198910</v>
      </c>
      <c r="CE158" s="267">
        <v>1051460</v>
      </c>
      <c r="CF158" s="64">
        <v>479563</v>
      </c>
      <c r="CG158" s="64">
        <v>571897</v>
      </c>
      <c r="CH158" s="55">
        <v>1442094</v>
      </c>
      <c r="CI158" s="55">
        <v>659001</v>
      </c>
      <c r="CJ158" s="55">
        <v>783093</v>
      </c>
      <c r="CK158" s="64">
        <v>372287</v>
      </c>
      <c r="CL158" s="55">
        <v>169717</v>
      </c>
      <c r="CM158" s="55">
        <v>202570</v>
      </c>
      <c r="CN158" s="64">
        <v>1069807</v>
      </c>
      <c r="CO158" s="55">
        <v>489284</v>
      </c>
      <c r="CP158" s="55">
        <v>580523</v>
      </c>
      <c r="CQ158" s="285">
        <v>1467951</v>
      </c>
      <c r="CR158" s="278">
        <v>672291</v>
      </c>
      <c r="CS158" s="278">
        <v>795660</v>
      </c>
      <c r="CT158" s="285">
        <v>379350</v>
      </c>
      <c r="CU158" s="278">
        <v>173063</v>
      </c>
      <c r="CV158" s="278">
        <v>206287</v>
      </c>
      <c r="CW158" s="285">
        <v>1088601</v>
      </c>
      <c r="CX158" s="55">
        <v>499228</v>
      </c>
      <c r="CY158" s="55">
        <v>589373</v>
      </c>
      <c r="CZ158" s="338">
        <v>1494432</v>
      </c>
      <c r="DA158" s="339">
        <v>685921</v>
      </c>
      <c r="DB158" s="339">
        <v>808511</v>
      </c>
      <c r="DC158" s="340">
        <v>386578</v>
      </c>
      <c r="DD158" s="339">
        <v>176503</v>
      </c>
      <c r="DE158" s="339">
        <v>210075</v>
      </c>
      <c r="DF158" s="340">
        <v>1107854</v>
      </c>
      <c r="DG158" s="339">
        <v>509418</v>
      </c>
      <c r="DH158" s="341">
        <v>598436</v>
      </c>
      <c r="DI158" s="319">
        <v>1521582</v>
      </c>
      <c r="DJ158" s="324">
        <v>699931</v>
      </c>
      <c r="DK158" s="324">
        <v>821651</v>
      </c>
      <c r="DL158" s="319">
        <v>394009</v>
      </c>
      <c r="DM158" s="324">
        <v>180062</v>
      </c>
      <c r="DN158" s="324">
        <v>213947</v>
      </c>
      <c r="DO158" s="319">
        <v>1127573</v>
      </c>
      <c r="DP158" s="324">
        <v>519869</v>
      </c>
      <c r="DQ158" s="324">
        <v>607704</v>
      </c>
      <c r="DR158" s="55">
        <v>1549407</v>
      </c>
      <c r="DS158" s="55">
        <v>714322</v>
      </c>
      <c r="DT158" s="55">
        <v>835085</v>
      </c>
      <c r="DU158" s="55">
        <v>401626</v>
      </c>
      <c r="DV158" s="55">
        <v>183731</v>
      </c>
      <c r="DW158" s="55">
        <v>217895</v>
      </c>
      <c r="DX158" s="55">
        <v>1147781</v>
      </c>
      <c r="DY158" s="55">
        <v>530591</v>
      </c>
      <c r="DZ158" s="55">
        <v>617190</v>
      </c>
    </row>
    <row r="159" spans="1:130" x14ac:dyDescent="0.25">
      <c r="A159" s="57" t="s">
        <v>113</v>
      </c>
      <c r="B159" s="55">
        <v>208729</v>
      </c>
      <c r="C159" s="55">
        <v>103200</v>
      </c>
      <c r="D159" s="55">
        <v>105529</v>
      </c>
      <c r="E159" s="55">
        <v>47395</v>
      </c>
      <c r="F159" s="55">
        <v>23643</v>
      </c>
      <c r="G159" s="55">
        <v>23752</v>
      </c>
      <c r="H159" s="55">
        <v>161334</v>
      </c>
      <c r="I159" s="55">
        <v>79557</v>
      </c>
      <c r="J159" s="55">
        <v>81777</v>
      </c>
      <c r="K159" s="55">
        <v>211652</v>
      </c>
      <c r="L159" s="55">
        <v>105178</v>
      </c>
      <c r="M159" s="55">
        <v>106474</v>
      </c>
      <c r="N159" s="55">
        <v>48066</v>
      </c>
      <c r="U159" s="55">
        <v>81204</v>
      </c>
      <c r="V159" s="55">
        <v>82382</v>
      </c>
      <c r="W159" s="55">
        <v>214536</v>
      </c>
      <c r="X159" s="55">
        <v>106997</v>
      </c>
      <c r="Y159" s="55">
        <v>107539</v>
      </c>
      <c r="Z159" s="55">
        <v>48716</v>
      </c>
      <c r="AA159" s="55">
        <v>24287</v>
      </c>
      <c r="AB159" s="55">
        <v>24429</v>
      </c>
      <c r="AC159" s="55">
        <v>165820</v>
      </c>
      <c r="AD159" s="55">
        <v>82710</v>
      </c>
      <c r="AE159" s="55">
        <v>83110</v>
      </c>
      <c r="AF159" s="55">
        <v>217660</v>
      </c>
      <c r="AG159" s="55">
        <v>108856</v>
      </c>
      <c r="AH159" s="55">
        <v>108804</v>
      </c>
      <c r="AI159" s="55">
        <v>49377</v>
      </c>
      <c r="AJ159" s="55">
        <v>24606</v>
      </c>
      <c r="AK159" s="55">
        <v>24771</v>
      </c>
      <c r="AL159" s="55">
        <v>168283</v>
      </c>
      <c r="AM159" s="55">
        <v>84250</v>
      </c>
      <c r="AN159" s="55">
        <v>84033</v>
      </c>
      <c r="AO159" s="55">
        <v>221666</v>
      </c>
      <c r="AP159" s="55">
        <v>111041</v>
      </c>
      <c r="AQ159" s="55">
        <v>110625</v>
      </c>
      <c r="AR159" s="55">
        <v>50064</v>
      </c>
      <c r="AS159" s="55">
        <v>24947</v>
      </c>
      <c r="AT159" s="55">
        <v>25117</v>
      </c>
      <c r="AU159" s="55">
        <v>171602</v>
      </c>
      <c r="AV159" s="55">
        <v>86094</v>
      </c>
      <c r="AW159" s="55">
        <v>85508</v>
      </c>
      <c r="AX159" s="55">
        <v>226857</v>
      </c>
      <c r="AY159" s="55">
        <v>113870</v>
      </c>
      <c r="AZ159" s="55">
        <v>112987</v>
      </c>
      <c r="BA159" s="55">
        <v>50846</v>
      </c>
      <c r="BB159" s="55">
        <v>25369</v>
      </c>
      <c r="BC159" s="55">
        <v>25477</v>
      </c>
      <c r="BD159" s="55">
        <v>176011</v>
      </c>
      <c r="BE159" s="55">
        <v>88501</v>
      </c>
      <c r="BF159" s="55">
        <v>87510</v>
      </c>
      <c r="BG159" s="55">
        <v>229442</v>
      </c>
      <c r="BH159" s="55">
        <v>114989</v>
      </c>
      <c r="BI159" s="55">
        <v>114453</v>
      </c>
      <c r="BJ159" s="55">
        <v>51208</v>
      </c>
      <c r="BK159" s="55">
        <v>25550</v>
      </c>
      <c r="BL159" s="55">
        <v>25658</v>
      </c>
      <c r="BM159" s="55">
        <v>178234</v>
      </c>
      <c r="BN159" s="55">
        <v>89439</v>
      </c>
      <c r="BO159" s="55">
        <v>88795</v>
      </c>
      <c r="BP159" s="190">
        <v>232008</v>
      </c>
      <c r="BQ159" s="190">
        <v>116144</v>
      </c>
      <c r="BR159" s="190">
        <v>115864</v>
      </c>
      <c r="BS159" s="190">
        <v>51642</v>
      </c>
      <c r="BT159" s="190">
        <v>25768</v>
      </c>
      <c r="BU159" s="190">
        <v>25874</v>
      </c>
      <c r="BV159" s="190">
        <v>180366</v>
      </c>
      <c r="BW159" s="190">
        <v>90376</v>
      </c>
      <c r="BX159" s="190">
        <v>89990</v>
      </c>
      <c r="BY159" s="267">
        <v>234504</v>
      </c>
      <c r="BZ159" s="64">
        <v>117289</v>
      </c>
      <c r="CA159" s="64">
        <v>117215</v>
      </c>
      <c r="CB159" s="267">
        <v>52125</v>
      </c>
      <c r="CC159" s="64">
        <v>26010</v>
      </c>
      <c r="CD159" s="64">
        <v>26115</v>
      </c>
      <c r="CE159" s="267">
        <v>182379</v>
      </c>
      <c r="CF159" s="64">
        <v>91279</v>
      </c>
      <c r="CG159" s="64">
        <v>91100</v>
      </c>
      <c r="CH159" s="55">
        <v>236941</v>
      </c>
      <c r="CI159" s="55">
        <v>118427</v>
      </c>
      <c r="CJ159" s="55">
        <v>118514</v>
      </c>
      <c r="CK159" s="64">
        <v>52648</v>
      </c>
      <c r="CL159" s="55">
        <v>26272</v>
      </c>
      <c r="CM159" s="55">
        <v>26376</v>
      </c>
      <c r="CN159" s="64">
        <v>184293</v>
      </c>
      <c r="CO159" s="55">
        <v>92155</v>
      </c>
      <c r="CP159" s="55">
        <v>92138</v>
      </c>
      <c r="CQ159" s="285">
        <v>239340</v>
      </c>
      <c r="CR159" s="278">
        <v>119563</v>
      </c>
      <c r="CS159" s="278">
        <v>119777</v>
      </c>
      <c r="CT159" s="285">
        <v>53213</v>
      </c>
      <c r="CU159" s="278">
        <v>26555</v>
      </c>
      <c r="CV159" s="278">
        <v>26658</v>
      </c>
      <c r="CW159" s="285">
        <v>186127</v>
      </c>
      <c r="CX159" s="55">
        <v>93008</v>
      </c>
      <c r="CY159" s="55">
        <v>93119</v>
      </c>
      <c r="CZ159" s="338">
        <v>241839</v>
      </c>
      <c r="DA159" s="339">
        <v>120778</v>
      </c>
      <c r="DB159" s="339">
        <v>121061</v>
      </c>
      <c r="DC159" s="340">
        <v>53800</v>
      </c>
      <c r="DD159" s="339">
        <v>26852</v>
      </c>
      <c r="DE159" s="339">
        <v>26948</v>
      </c>
      <c r="DF159" s="340">
        <v>188039</v>
      </c>
      <c r="DG159" s="339">
        <v>93926</v>
      </c>
      <c r="DH159" s="341">
        <v>94113</v>
      </c>
      <c r="DI159" s="319">
        <v>244587</v>
      </c>
      <c r="DJ159" s="324">
        <v>122149</v>
      </c>
      <c r="DK159" s="324">
        <v>122438</v>
      </c>
      <c r="DL159" s="319">
        <v>54401</v>
      </c>
      <c r="DM159" s="324">
        <v>27157</v>
      </c>
      <c r="DN159" s="324">
        <v>27244</v>
      </c>
      <c r="DO159" s="319">
        <v>190186</v>
      </c>
      <c r="DP159" s="324">
        <v>94992</v>
      </c>
      <c r="DQ159" s="324">
        <v>95194</v>
      </c>
      <c r="DR159" s="55">
        <v>247560</v>
      </c>
      <c r="DS159" s="55">
        <v>123654</v>
      </c>
      <c r="DT159" s="55">
        <v>123906</v>
      </c>
      <c r="DU159" s="55">
        <v>55009</v>
      </c>
      <c r="DV159" s="55">
        <v>27466</v>
      </c>
      <c r="DW159" s="55">
        <v>27543</v>
      </c>
      <c r="DX159" s="55">
        <v>192551</v>
      </c>
      <c r="DY159" s="55">
        <v>96188</v>
      </c>
      <c r="DZ159" s="55">
        <v>96363</v>
      </c>
    </row>
    <row r="160" spans="1:130" x14ac:dyDescent="0.25">
      <c r="A160" s="57">
        <v>41157</v>
      </c>
      <c r="B160" s="55">
        <v>182970</v>
      </c>
      <c r="C160" s="55">
        <v>91090</v>
      </c>
      <c r="D160" s="55">
        <v>91880</v>
      </c>
      <c r="E160" s="55">
        <v>45007</v>
      </c>
      <c r="F160" s="55">
        <v>22184</v>
      </c>
      <c r="G160" s="55">
        <v>22823</v>
      </c>
      <c r="H160" s="55">
        <v>137963</v>
      </c>
      <c r="I160" s="55">
        <v>68906</v>
      </c>
      <c r="J160" s="55">
        <v>69057</v>
      </c>
      <c r="K160" s="55">
        <v>188965</v>
      </c>
      <c r="L160" s="55">
        <v>94251</v>
      </c>
      <c r="M160" s="55">
        <v>94714</v>
      </c>
      <c r="N160" s="55">
        <v>45759</v>
      </c>
      <c r="U160" s="55">
        <v>71608</v>
      </c>
      <c r="V160" s="55">
        <v>71598</v>
      </c>
      <c r="W160" s="55">
        <v>194034</v>
      </c>
      <c r="X160" s="55">
        <v>96838</v>
      </c>
      <c r="Y160" s="55">
        <v>97196</v>
      </c>
      <c r="Z160" s="55">
        <v>46356</v>
      </c>
      <c r="AA160" s="55">
        <v>23009</v>
      </c>
      <c r="AB160" s="55">
        <v>23347</v>
      </c>
      <c r="AC160" s="55">
        <v>147678</v>
      </c>
      <c r="AD160" s="55">
        <v>73829</v>
      </c>
      <c r="AE160" s="55">
        <v>73849</v>
      </c>
      <c r="AF160" s="55">
        <v>198112</v>
      </c>
      <c r="AG160" s="55">
        <v>98844</v>
      </c>
      <c r="AH160" s="55">
        <v>99268</v>
      </c>
      <c r="AI160" s="55">
        <v>46819</v>
      </c>
      <c r="AJ160" s="55">
        <v>23289</v>
      </c>
      <c r="AK160" s="55">
        <v>23530</v>
      </c>
      <c r="AL160" s="55">
        <v>151293</v>
      </c>
      <c r="AM160" s="55">
        <v>75555</v>
      </c>
      <c r="AN160" s="55">
        <v>75738</v>
      </c>
      <c r="AO160" s="55">
        <v>200719</v>
      </c>
      <c r="AP160" s="55">
        <v>100126</v>
      </c>
      <c r="AQ160" s="55">
        <v>100593</v>
      </c>
      <c r="AR160" s="55">
        <v>47175</v>
      </c>
      <c r="AS160" s="55">
        <v>23490</v>
      </c>
      <c r="AT160" s="55">
        <v>23685</v>
      </c>
      <c r="AU160" s="55">
        <v>153544</v>
      </c>
      <c r="AV160" s="55">
        <v>76636</v>
      </c>
      <c r="AW160" s="55">
        <v>76908</v>
      </c>
      <c r="AX160" s="55">
        <v>201672</v>
      </c>
      <c r="AY160" s="55">
        <v>100482</v>
      </c>
      <c r="AZ160" s="55">
        <v>101190</v>
      </c>
      <c r="BA160" s="55">
        <v>47384</v>
      </c>
      <c r="BB160" s="55">
        <v>23571</v>
      </c>
      <c r="BC160" s="55">
        <v>23813</v>
      </c>
      <c r="BD160" s="55">
        <v>154288</v>
      </c>
      <c r="BE160" s="55">
        <v>76911</v>
      </c>
      <c r="BF160" s="55">
        <v>77377</v>
      </c>
      <c r="BG160" s="55">
        <v>204940</v>
      </c>
      <c r="BH160" s="55">
        <v>102369</v>
      </c>
      <c r="BI160" s="55">
        <v>102571</v>
      </c>
      <c r="BJ160" s="55">
        <v>48027</v>
      </c>
      <c r="BK160" s="55">
        <v>23890</v>
      </c>
      <c r="BL160" s="55">
        <v>24137</v>
      </c>
      <c r="BM160" s="55">
        <v>156913</v>
      </c>
      <c r="BN160" s="55">
        <v>78479</v>
      </c>
      <c r="BO160" s="55">
        <v>78434</v>
      </c>
      <c r="BP160" s="190">
        <v>208093</v>
      </c>
      <c r="BQ160" s="190">
        <v>104127</v>
      </c>
      <c r="BR160" s="190">
        <v>103966</v>
      </c>
      <c r="BS160" s="190">
        <v>48653</v>
      </c>
      <c r="BT160" s="190">
        <v>24194</v>
      </c>
      <c r="BU160" s="190">
        <v>24459</v>
      </c>
      <c r="BV160" s="190">
        <v>159440</v>
      </c>
      <c r="BW160" s="190">
        <v>79933</v>
      </c>
      <c r="BX160" s="190">
        <v>79507</v>
      </c>
      <c r="BY160" s="267">
        <v>211425</v>
      </c>
      <c r="BZ160" s="64">
        <v>105943</v>
      </c>
      <c r="CA160" s="64">
        <v>105482</v>
      </c>
      <c r="CB160" s="267">
        <v>49296</v>
      </c>
      <c r="CC160" s="64">
        <v>24507</v>
      </c>
      <c r="CD160" s="64">
        <v>24789</v>
      </c>
      <c r="CE160" s="267">
        <v>162129</v>
      </c>
      <c r="CF160" s="64">
        <v>81436</v>
      </c>
      <c r="CG160" s="64">
        <v>80693</v>
      </c>
      <c r="CH160" s="55">
        <v>215558</v>
      </c>
      <c r="CI160" s="55">
        <v>108074</v>
      </c>
      <c r="CJ160" s="55">
        <v>107484</v>
      </c>
      <c r="CK160" s="64">
        <v>49967</v>
      </c>
      <c r="CL160" s="55">
        <v>24842</v>
      </c>
      <c r="CM160" s="55">
        <v>25125</v>
      </c>
      <c r="CN160" s="64">
        <v>165591</v>
      </c>
      <c r="CO160" s="55">
        <v>83232</v>
      </c>
      <c r="CP160" s="55">
        <v>82359</v>
      </c>
      <c r="CQ160" s="285">
        <v>220785</v>
      </c>
      <c r="CR160" s="278">
        <v>110831</v>
      </c>
      <c r="CS160" s="278">
        <v>109954</v>
      </c>
      <c r="CT160" s="285">
        <v>50725</v>
      </c>
      <c r="CU160" s="278">
        <v>25256</v>
      </c>
      <c r="CV160" s="278">
        <v>25469</v>
      </c>
      <c r="CW160" s="285">
        <v>170060</v>
      </c>
      <c r="CX160" s="55">
        <v>85575</v>
      </c>
      <c r="CY160" s="55">
        <v>84485</v>
      </c>
      <c r="CZ160" s="338">
        <v>223385</v>
      </c>
      <c r="DA160" s="339">
        <v>111893</v>
      </c>
      <c r="DB160" s="339">
        <v>111492</v>
      </c>
      <c r="DC160" s="340">
        <v>51065</v>
      </c>
      <c r="DD160" s="339">
        <v>25428</v>
      </c>
      <c r="DE160" s="339">
        <v>25637</v>
      </c>
      <c r="DF160" s="340">
        <v>172320</v>
      </c>
      <c r="DG160" s="339">
        <v>86465</v>
      </c>
      <c r="DH160" s="341">
        <v>85855</v>
      </c>
      <c r="DI160" s="319">
        <v>225905</v>
      </c>
      <c r="DJ160" s="324">
        <v>112980</v>
      </c>
      <c r="DK160" s="324">
        <v>112925</v>
      </c>
      <c r="DL160" s="319">
        <v>51483</v>
      </c>
      <c r="DM160" s="324">
        <v>25641</v>
      </c>
      <c r="DN160" s="324">
        <v>25842</v>
      </c>
      <c r="DO160" s="319">
        <v>174422</v>
      </c>
      <c r="DP160" s="324">
        <v>87339</v>
      </c>
      <c r="DQ160" s="324">
        <v>87083</v>
      </c>
      <c r="DR160" s="55">
        <v>228269</v>
      </c>
      <c r="DS160" s="55">
        <v>114036</v>
      </c>
      <c r="DT160" s="55">
        <v>114233</v>
      </c>
      <c r="DU160" s="55">
        <v>51942</v>
      </c>
      <c r="DV160" s="55">
        <v>25875</v>
      </c>
      <c r="DW160" s="55">
        <v>26067</v>
      </c>
      <c r="DX160" s="55">
        <v>176327</v>
      </c>
      <c r="DY160" s="55">
        <v>88161</v>
      </c>
      <c r="DZ160" s="55">
        <v>88166</v>
      </c>
    </row>
    <row r="161" spans="1:130" x14ac:dyDescent="0.25">
      <c r="A161" s="57">
        <v>41913</v>
      </c>
      <c r="B161" s="55">
        <v>154040</v>
      </c>
      <c r="C161" s="55">
        <v>74356</v>
      </c>
      <c r="D161" s="55">
        <v>79684</v>
      </c>
      <c r="E161" s="55">
        <v>40882</v>
      </c>
      <c r="F161" s="55">
        <v>19567</v>
      </c>
      <c r="G161" s="55">
        <v>21315</v>
      </c>
      <c r="H161" s="55">
        <v>113158</v>
      </c>
      <c r="I161" s="55">
        <v>54789</v>
      </c>
      <c r="J161" s="55">
        <v>58369</v>
      </c>
      <c r="K161" s="55">
        <v>160457</v>
      </c>
      <c r="L161" s="55">
        <v>78114</v>
      </c>
      <c r="M161" s="55">
        <v>82343</v>
      </c>
      <c r="N161" s="55">
        <v>42119</v>
      </c>
      <c r="U161" s="55">
        <v>57877</v>
      </c>
      <c r="V161" s="55">
        <v>60461</v>
      </c>
      <c r="W161" s="55">
        <v>167030</v>
      </c>
      <c r="X161" s="55">
        <v>81993</v>
      </c>
      <c r="Y161" s="55">
        <v>85037</v>
      </c>
      <c r="Z161" s="55">
        <v>43300</v>
      </c>
      <c r="AA161" s="55">
        <v>20905</v>
      </c>
      <c r="AB161" s="55">
        <v>22395</v>
      </c>
      <c r="AC161" s="55">
        <v>123730</v>
      </c>
      <c r="AD161" s="55">
        <v>61088</v>
      </c>
      <c r="AE161" s="55">
        <v>62642</v>
      </c>
      <c r="AF161" s="55">
        <v>173591</v>
      </c>
      <c r="AG161" s="55">
        <v>85847</v>
      </c>
      <c r="AH161" s="55">
        <v>87744</v>
      </c>
      <c r="AI161" s="55">
        <v>44398</v>
      </c>
      <c r="AJ161" s="55">
        <v>21548</v>
      </c>
      <c r="AK161" s="55">
        <v>22850</v>
      </c>
      <c r="AL161" s="55">
        <v>129193</v>
      </c>
      <c r="AM161" s="55">
        <v>64299</v>
      </c>
      <c r="AN161" s="55">
        <v>64894</v>
      </c>
      <c r="AO161" s="55">
        <v>179952</v>
      </c>
      <c r="AP161" s="55">
        <v>89508</v>
      </c>
      <c r="AQ161" s="55">
        <v>90444</v>
      </c>
      <c r="AR161" s="55">
        <v>45385</v>
      </c>
      <c r="AS161" s="55">
        <v>22146</v>
      </c>
      <c r="AT161" s="55">
        <v>23239</v>
      </c>
      <c r="AU161" s="55">
        <v>134567</v>
      </c>
      <c r="AV161" s="55">
        <v>67362</v>
      </c>
      <c r="AW161" s="55">
        <v>67205</v>
      </c>
      <c r="AX161" s="55">
        <v>185967</v>
      </c>
      <c r="AY161" s="55">
        <v>92839</v>
      </c>
      <c r="AZ161" s="55">
        <v>93128</v>
      </c>
      <c r="BA161" s="55">
        <v>46236</v>
      </c>
      <c r="BB161" s="55">
        <v>22675</v>
      </c>
      <c r="BC161" s="55">
        <v>23561</v>
      </c>
      <c r="BD161" s="55">
        <v>139731</v>
      </c>
      <c r="BE161" s="55">
        <v>70164</v>
      </c>
      <c r="BF161" s="55">
        <v>69567</v>
      </c>
      <c r="BG161" s="55">
        <v>191318</v>
      </c>
      <c r="BH161" s="55">
        <v>95689</v>
      </c>
      <c r="BI161" s="55">
        <v>95629</v>
      </c>
      <c r="BJ161" s="55">
        <v>46936</v>
      </c>
      <c r="BK161" s="55">
        <v>23119</v>
      </c>
      <c r="BL161" s="55">
        <v>23817</v>
      </c>
      <c r="BM161" s="55">
        <v>144382</v>
      </c>
      <c r="BN161" s="55">
        <v>72570</v>
      </c>
      <c r="BO161" s="55">
        <v>71812</v>
      </c>
      <c r="BP161" s="190">
        <v>195750</v>
      </c>
      <c r="BQ161" s="190">
        <v>97972</v>
      </c>
      <c r="BR161" s="190">
        <v>97778</v>
      </c>
      <c r="BS161" s="190">
        <v>47484</v>
      </c>
      <c r="BT161" s="190">
        <v>23472</v>
      </c>
      <c r="BU161" s="190">
        <v>24012</v>
      </c>
      <c r="BV161" s="190">
        <v>148266</v>
      </c>
      <c r="BW161" s="190">
        <v>74500</v>
      </c>
      <c r="BX161" s="190">
        <v>73766</v>
      </c>
      <c r="BY161" s="267">
        <v>199201</v>
      </c>
      <c r="BZ161" s="64">
        <v>99678</v>
      </c>
      <c r="CA161" s="64">
        <v>99523</v>
      </c>
      <c r="CB161" s="267">
        <v>47895</v>
      </c>
      <c r="CC161" s="64">
        <v>23738</v>
      </c>
      <c r="CD161" s="64">
        <v>24157</v>
      </c>
      <c r="CE161" s="267">
        <v>151306</v>
      </c>
      <c r="CF161" s="64">
        <v>75940</v>
      </c>
      <c r="CG161" s="64">
        <v>75366</v>
      </c>
      <c r="CH161" s="55">
        <v>201193</v>
      </c>
      <c r="CI161" s="55">
        <v>100668</v>
      </c>
      <c r="CJ161" s="55">
        <v>100525</v>
      </c>
      <c r="CK161" s="64">
        <v>48200</v>
      </c>
      <c r="CL161" s="55">
        <v>23926</v>
      </c>
      <c r="CM161" s="55">
        <v>24274</v>
      </c>
      <c r="CN161" s="64">
        <v>152993</v>
      </c>
      <c r="CO161" s="55">
        <v>76742</v>
      </c>
      <c r="CP161" s="55">
        <v>76251</v>
      </c>
      <c r="CQ161" s="285">
        <v>201547</v>
      </c>
      <c r="CR161" s="278">
        <v>100741</v>
      </c>
      <c r="CS161" s="278">
        <v>100806</v>
      </c>
      <c r="CT161" s="285">
        <v>48356</v>
      </c>
      <c r="CU161" s="278">
        <v>23991</v>
      </c>
      <c r="CV161" s="278">
        <v>24365</v>
      </c>
      <c r="CW161" s="285">
        <v>153191</v>
      </c>
      <c r="CX161" s="55">
        <v>76750</v>
      </c>
      <c r="CY161" s="55">
        <v>76441</v>
      </c>
      <c r="CZ161" s="338">
        <v>204189</v>
      </c>
      <c r="DA161" s="339">
        <v>102325</v>
      </c>
      <c r="DB161" s="339">
        <v>101864</v>
      </c>
      <c r="DC161" s="340">
        <v>48949</v>
      </c>
      <c r="DD161" s="339">
        <v>24294</v>
      </c>
      <c r="DE161" s="339">
        <v>24655</v>
      </c>
      <c r="DF161" s="340">
        <v>155240</v>
      </c>
      <c r="DG161" s="339">
        <v>78031</v>
      </c>
      <c r="DH161" s="341">
        <v>77209</v>
      </c>
      <c r="DI161" s="319">
        <v>206710</v>
      </c>
      <c r="DJ161" s="324">
        <v>103781</v>
      </c>
      <c r="DK161" s="324">
        <v>102929</v>
      </c>
      <c r="DL161" s="319">
        <v>49514</v>
      </c>
      <c r="DM161" s="324">
        <v>24578</v>
      </c>
      <c r="DN161" s="324">
        <v>24936</v>
      </c>
      <c r="DO161" s="319">
        <v>157196</v>
      </c>
      <c r="DP161" s="324">
        <v>79203</v>
      </c>
      <c r="DQ161" s="324">
        <v>77993</v>
      </c>
      <c r="DR161" s="55">
        <v>209419</v>
      </c>
      <c r="DS161" s="55">
        <v>105300</v>
      </c>
      <c r="DT161" s="55">
        <v>104119</v>
      </c>
      <c r="DU161" s="55">
        <v>50100</v>
      </c>
      <c r="DV161" s="55">
        <v>24872</v>
      </c>
      <c r="DW161" s="55">
        <v>25228</v>
      </c>
      <c r="DX161" s="55">
        <v>159319</v>
      </c>
      <c r="DY161" s="55">
        <v>80428</v>
      </c>
      <c r="DZ161" s="55">
        <v>78891</v>
      </c>
    </row>
    <row r="162" spans="1:130" s="270" customFormat="1" x14ac:dyDescent="0.25">
      <c r="A162" s="269" t="s">
        <v>114</v>
      </c>
      <c r="B162" s="270">
        <v>130216</v>
      </c>
      <c r="C162" s="270">
        <v>61056</v>
      </c>
      <c r="D162" s="270">
        <v>69160</v>
      </c>
      <c r="E162" s="270">
        <v>36176</v>
      </c>
      <c r="F162" s="270">
        <v>16882</v>
      </c>
      <c r="G162" s="270">
        <v>19294</v>
      </c>
      <c r="H162" s="270">
        <v>94040</v>
      </c>
      <c r="I162" s="270">
        <v>44174</v>
      </c>
      <c r="J162" s="270">
        <v>49866</v>
      </c>
      <c r="K162" s="270">
        <v>133407</v>
      </c>
      <c r="L162" s="270">
        <v>62797</v>
      </c>
      <c r="M162" s="270">
        <v>70610</v>
      </c>
      <c r="N162" s="270">
        <v>37222</v>
      </c>
      <c r="U162" s="270">
        <v>45400</v>
      </c>
      <c r="V162" s="270">
        <v>50785</v>
      </c>
      <c r="W162" s="270">
        <v>137027</v>
      </c>
      <c r="X162" s="270">
        <v>64760</v>
      </c>
      <c r="Y162" s="270">
        <v>72267</v>
      </c>
      <c r="Z162" s="270">
        <v>38299</v>
      </c>
      <c r="AA162" s="270">
        <v>17927</v>
      </c>
      <c r="AB162" s="270">
        <v>20372</v>
      </c>
      <c r="AC162" s="270">
        <v>98728</v>
      </c>
      <c r="AD162" s="270">
        <v>46833</v>
      </c>
      <c r="AE162" s="270">
        <v>51895</v>
      </c>
      <c r="AF162" s="270">
        <v>141166</v>
      </c>
      <c r="AG162" s="270">
        <v>67033</v>
      </c>
      <c r="AH162" s="270">
        <v>74133</v>
      </c>
      <c r="AI162" s="270">
        <v>39415</v>
      </c>
      <c r="AJ162" s="270">
        <v>18485</v>
      </c>
      <c r="AK162" s="270">
        <v>20930</v>
      </c>
      <c r="AL162" s="270">
        <v>101751</v>
      </c>
      <c r="AM162" s="270">
        <v>48548</v>
      </c>
      <c r="AN162" s="270">
        <v>53203</v>
      </c>
      <c r="AO162" s="270">
        <v>145966</v>
      </c>
      <c r="AP162" s="270">
        <v>69746</v>
      </c>
      <c r="AQ162" s="270">
        <v>76220</v>
      </c>
      <c r="AR162" s="270">
        <v>40574</v>
      </c>
      <c r="AS162" s="270">
        <v>19082</v>
      </c>
      <c r="AT162" s="270">
        <v>21492</v>
      </c>
      <c r="AU162" s="270">
        <v>105392</v>
      </c>
      <c r="AV162" s="270">
        <v>50664</v>
      </c>
      <c r="AW162" s="270">
        <v>54728</v>
      </c>
      <c r="AX162" s="270">
        <v>151509</v>
      </c>
      <c r="AY162" s="270">
        <v>72978</v>
      </c>
      <c r="AZ162" s="270">
        <v>78531</v>
      </c>
      <c r="BA162" s="270">
        <v>41780</v>
      </c>
      <c r="BB162" s="270">
        <v>19728</v>
      </c>
      <c r="BC162" s="270">
        <v>22052</v>
      </c>
      <c r="BD162" s="270">
        <v>109729</v>
      </c>
      <c r="BE162" s="270">
        <v>53250</v>
      </c>
      <c r="BF162" s="270">
        <v>56479</v>
      </c>
      <c r="BG162" s="270">
        <v>157526</v>
      </c>
      <c r="BH162" s="270">
        <v>76565</v>
      </c>
      <c r="BI162" s="270">
        <v>80961</v>
      </c>
      <c r="BJ162" s="270">
        <v>42977</v>
      </c>
      <c r="BK162" s="270">
        <v>20397</v>
      </c>
      <c r="BL162" s="270">
        <v>22580</v>
      </c>
      <c r="BM162" s="270">
        <v>114549</v>
      </c>
      <c r="BN162" s="270">
        <v>56168</v>
      </c>
      <c r="BO162" s="270">
        <v>58381</v>
      </c>
      <c r="BP162" s="271">
        <v>163709</v>
      </c>
      <c r="BQ162" s="271">
        <v>80277</v>
      </c>
      <c r="BR162" s="271">
        <v>83432</v>
      </c>
      <c r="BS162" s="271">
        <v>44122</v>
      </c>
      <c r="BT162" s="271">
        <v>21067</v>
      </c>
      <c r="BU162" s="271">
        <v>23055</v>
      </c>
      <c r="BV162" s="271">
        <v>119587</v>
      </c>
      <c r="BW162" s="271">
        <v>59210</v>
      </c>
      <c r="BX162" s="271">
        <v>60377</v>
      </c>
      <c r="BY162" s="272">
        <v>169874</v>
      </c>
      <c r="BZ162" s="273">
        <v>83961</v>
      </c>
      <c r="CA162" s="273">
        <v>85913</v>
      </c>
      <c r="CB162" s="272">
        <v>45181</v>
      </c>
      <c r="CC162" s="273">
        <v>21709</v>
      </c>
      <c r="CD162" s="273">
        <v>23472</v>
      </c>
      <c r="CE162" s="272">
        <v>124693</v>
      </c>
      <c r="CF162" s="273">
        <v>62252</v>
      </c>
      <c r="CG162" s="273">
        <v>62441</v>
      </c>
      <c r="CH162" s="270">
        <v>175845</v>
      </c>
      <c r="CI162" s="270">
        <v>87456</v>
      </c>
      <c r="CJ162" s="270">
        <v>88389</v>
      </c>
      <c r="CK162" s="273">
        <v>46130</v>
      </c>
      <c r="CL162" s="270">
        <v>22307</v>
      </c>
      <c r="CM162" s="270">
        <v>23823</v>
      </c>
      <c r="CN162" s="273">
        <v>129715</v>
      </c>
      <c r="CO162" s="270">
        <v>65149</v>
      </c>
      <c r="CP162" s="270">
        <v>64566</v>
      </c>
      <c r="CQ162" s="286">
        <v>181471</v>
      </c>
      <c r="CR162" s="279">
        <v>90623</v>
      </c>
      <c r="CS162" s="279">
        <v>90848</v>
      </c>
      <c r="CT162" s="286">
        <v>46944</v>
      </c>
      <c r="CU162" s="279">
        <v>22837</v>
      </c>
      <c r="CV162" s="279">
        <v>24107</v>
      </c>
      <c r="CW162" s="286">
        <v>134527</v>
      </c>
      <c r="CX162" s="270">
        <v>67786</v>
      </c>
      <c r="CY162" s="270">
        <v>66741</v>
      </c>
      <c r="CZ162" s="342">
        <v>186438</v>
      </c>
      <c r="DA162" s="343">
        <v>93314</v>
      </c>
      <c r="DB162" s="343">
        <v>93124</v>
      </c>
      <c r="DC162" s="344">
        <v>47605</v>
      </c>
      <c r="DD162" s="343">
        <v>23282</v>
      </c>
      <c r="DE162" s="343">
        <v>24323</v>
      </c>
      <c r="DF162" s="344">
        <v>138833</v>
      </c>
      <c r="DG162" s="343">
        <v>70032</v>
      </c>
      <c r="DH162" s="345">
        <v>68801</v>
      </c>
      <c r="DI162" s="320">
        <v>190492</v>
      </c>
      <c r="DJ162" s="325">
        <v>95439</v>
      </c>
      <c r="DK162" s="325">
        <v>95053</v>
      </c>
      <c r="DL162" s="320">
        <v>48113</v>
      </c>
      <c r="DM162" s="325">
        <v>23633</v>
      </c>
      <c r="DN162" s="325">
        <v>24480</v>
      </c>
      <c r="DO162" s="320">
        <v>142379</v>
      </c>
      <c r="DP162" s="325">
        <v>71806</v>
      </c>
      <c r="DQ162" s="325">
        <v>70573</v>
      </c>
      <c r="DR162" s="270">
        <v>193575</v>
      </c>
      <c r="DS162" s="270">
        <v>96989</v>
      </c>
      <c r="DT162" s="270">
        <v>96586</v>
      </c>
      <c r="DU162" s="270">
        <v>48485</v>
      </c>
      <c r="DV162" s="270">
        <v>23898</v>
      </c>
      <c r="DW162" s="270">
        <v>24587</v>
      </c>
      <c r="DX162" s="270">
        <v>145090</v>
      </c>
      <c r="DY162" s="270">
        <v>73091</v>
      </c>
      <c r="DZ162" s="270">
        <v>71999</v>
      </c>
    </row>
    <row r="163" spans="1:130" s="270" customFormat="1" x14ac:dyDescent="0.25">
      <c r="A163" s="269" t="s">
        <v>115</v>
      </c>
      <c r="B163" s="270">
        <v>106922</v>
      </c>
      <c r="C163" s="270">
        <v>47485</v>
      </c>
      <c r="D163" s="270">
        <v>59437</v>
      </c>
      <c r="E163" s="270">
        <v>30945</v>
      </c>
      <c r="F163" s="270">
        <v>13879</v>
      </c>
      <c r="G163" s="270">
        <v>17066</v>
      </c>
      <c r="H163" s="270">
        <v>75977</v>
      </c>
      <c r="I163" s="270">
        <v>33606</v>
      </c>
      <c r="J163" s="270">
        <v>42371</v>
      </c>
      <c r="K163" s="270">
        <v>107460</v>
      </c>
      <c r="L163" s="270">
        <v>47253</v>
      </c>
      <c r="M163" s="270">
        <v>60207</v>
      </c>
      <c r="N163" s="270">
        <v>31509</v>
      </c>
      <c r="U163" s="270">
        <v>33218</v>
      </c>
      <c r="V163" s="270">
        <v>42733</v>
      </c>
      <c r="W163" s="270">
        <v>108809</v>
      </c>
      <c r="X163" s="270">
        <v>47686</v>
      </c>
      <c r="Y163" s="270">
        <v>61123</v>
      </c>
      <c r="Z163" s="270">
        <v>32217</v>
      </c>
      <c r="AA163" s="270">
        <v>14315</v>
      </c>
      <c r="AB163" s="270">
        <v>17902</v>
      </c>
      <c r="AC163" s="270">
        <v>76592</v>
      </c>
      <c r="AD163" s="270">
        <v>33371</v>
      </c>
      <c r="AE163" s="270">
        <v>43221</v>
      </c>
      <c r="AF163" s="270">
        <v>110852</v>
      </c>
      <c r="AG163" s="270">
        <v>48674</v>
      </c>
      <c r="AH163" s="270">
        <v>62178</v>
      </c>
      <c r="AI163" s="270">
        <v>33051</v>
      </c>
      <c r="AJ163" s="270">
        <v>14698</v>
      </c>
      <c r="AK163" s="270">
        <v>18353</v>
      </c>
      <c r="AL163" s="270">
        <v>77801</v>
      </c>
      <c r="AM163" s="270">
        <v>33976</v>
      </c>
      <c r="AN163" s="270">
        <v>43825</v>
      </c>
      <c r="AO163" s="270">
        <v>113431</v>
      </c>
      <c r="AP163" s="270">
        <v>50081</v>
      </c>
      <c r="AQ163" s="270">
        <v>63350</v>
      </c>
      <c r="AR163" s="270">
        <v>33993</v>
      </c>
      <c r="AS163" s="270">
        <v>15164</v>
      </c>
      <c r="AT163" s="270">
        <v>18829</v>
      </c>
      <c r="AU163" s="270">
        <v>79438</v>
      </c>
      <c r="AV163" s="270">
        <v>34917</v>
      </c>
      <c r="AW163" s="270">
        <v>44521</v>
      </c>
      <c r="AX163" s="270">
        <v>116434</v>
      </c>
      <c r="AY163" s="270">
        <v>51809</v>
      </c>
      <c r="AZ163" s="270">
        <v>64625</v>
      </c>
      <c r="BA163" s="270">
        <v>35024</v>
      </c>
      <c r="BB163" s="270">
        <v>15696</v>
      </c>
      <c r="BC163" s="270">
        <v>19328</v>
      </c>
      <c r="BD163" s="270">
        <v>81410</v>
      </c>
      <c r="BE163" s="270">
        <v>36113</v>
      </c>
      <c r="BF163" s="270">
        <v>45297</v>
      </c>
      <c r="BG163" s="270">
        <v>119815</v>
      </c>
      <c r="BH163" s="270">
        <v>53764</v>
      </c>
      <c r="BI163" s="270">
        <v>66051</v>
      </c>
      <c r="BJ163" s="270">
        <v>36114</v>
      </c>
      <c r="BK163" s="270">
        <v>16267</v>
      </c>
      <c r="BL163" s="270">
        <v>19847</v>
      </c>
      <c r="BM163" s="270">
        <v>83701</v>
      </c>
      <c r="BN163" s="270">
        <v>37497</v>
      </c>
      <c r="BO163" s="270">
        <v>46204</v>
      </c>
      <c r="BP163" s="271">
        <v>123612</v>
      </c>
      <c r="BQ163" s="271">
        <v>55937</v>
      </c>
      <c r="BR163" s="271">
        <v>67675</v>
      </c>
      <c r="BS163" s="271">
        <v>37230</v>
      </c>
      <c r="BT163" s="271">
        <v>16850</v>
      </c>
      <c r="BU163" s="271">
        <v>20380</v>
      </c>
      <c r="BV163" s="271">
        <v>86382</v>
      </c>
      <c r="BW163" s="271">
        <v>39087</v>
      </c>
      <c r="BX163" s="271">
        <v>47295</v>
      </c>
      <c r="BY163" s="272">
        <v>127928</v>
      </c>
      <c r="BZ163" s="273">
        <v>58420</v>
      </c>
      <c r="CA163" s="273">
        <v>69508</v>
      </c>
      <c r="CB163" s="272">
        <v>38390</v>
      </c>
      <c r="CC163" s="273">
        <v>17464</v>
      </c>
      <c r="CD163" s="273">
        <v>20926</v>
      </c>
      <c r="CE163" s="272">
        <v>89538</v>
      </c>
      <c r="CF163" s="273">
        <v>40956</v>
      </c>
      <c r="CG163" s="273">
        <v>48582</v>
      </c>
      <c r="CH163" s="270">
        <v>132888</v>
      </c>
      <c r="CI163" s="270">
        <v>61334</v>
      </c>
      <c r="CJ163" s="270">
        <v>71554</v>
      </c>
      <c r="CK163" s="273">
        <v>39589</v>
      </c>
      <c r="CL163" s="270">
        <v>18116</v>
      </c>
      <c r="CM163" s="270">
        <v>21473</v>
      </c>
      <c r="CN163" s="273">
        <v>93299</v>
      </c>
      <c r="CO163" s="270">
        <v>43218</v>
      </c>
      <c r="CP163" s="270">
        <v>50081</v>
      </c>
      <c r="CQ163" s="286">
        <v>138575</v>
      </c>
      <c r="CR163" s="279">
        <v>64756</v>
      </c>
      <c r="CS163" s="279">
        <v>73819</v>
      </c>
      <c r="CT163" s="286">
        <v>40838</v>
      </c>
      <c r="CU163" s="279">
        <v>18816</v>
      </c>
      <c r="CV163" s="279">
        <v>22022</v>
      </c>
      <c r="CW163" s="286">
        <v>97737</v>
      </c>
      <c r="CX163" s="270">
        <v>45940</v>
      </c>
      <c r="CY163" s="270">
        <v>51797</v>
      </c>
      <c r="CZ163" s="342">
        <v>144725</v>
      </c>
      <c r="DA163" s="343">
        <v>68525</v>
      </c>
      <c r="DB163" s="343">
        <v>76200</v>
      </c>
      <c r="DC163" s="344">
        <v>42074</v>
      </c>
      <c r="DD163" s="343">
        <v>19538</v>
      </c>
      <c r="DE163" s="343">
        <v>22536</v>
      </c>
      <c r="DF163" s="344">
        <v>102651</v>
      </c>
      <c r="DG163" s="343">
        <v>48987</v>
      </c>
      <c r="DH163" s="345">
        <v>53664</v>
      </c>
      <c r="DI163" s="320">
        <v>151040</v>
      </c>
      <c r="DJ163" s="325">
        <v>72414</v>
      </c>
      <c r="DK163" s="325">
        <v>78626</v>
      </c>
      <c r="DL163" s="320">
        <v>43262</v>
      </c>
      <c r="DM163" s="325">
        <v>20262</v>
      </c>
      <c r="DN163" s="325">
        <v>23000</v>
      </c>
      <c r="DO163" s="320">
        <v>107778</v>
      </c>
      <c r="DP163" s="325">
        <v>52152</v>
      </c>
      <c r="DQ163" s="325">
        <v>55626</v>
      </c>
      <c r="DR163" s="270">
        <v>157328</v>
      </c>
      <c r="DS163" s="270">
        <v>76271</v>
      </c>
      <c r="DT163" s="270">
        <v>81057</v>
      </c>
      <c r="DU163" s="270">
        <v>44363</v>
      </c>
      <c r="DV163" s="270">
        <v>20957</v>
      </c>
      <c r="DW163" s="270">
        <v>23406</v>
      </c>
      <c r="DX163" s="270">
        <v>112965</v>
      </c>
      <c r="DY163" s="270">
        <v>55314</v>
      </c>
      <c r="DZ163" s="270">
        <v>57651</v>
      </c>
    </row>
    <row r="164" spans="1:130" s="270" customFormat="1" x14ac:dyDescent="0.25">
      <c r="A164" s="269" t="s">
        <v>116</v>
      </c>
      <c r="B164" s="270">
        <v>88173</v>
      </c>
      <c r="C164" s="270">
        <v>37552</v>
      </c>
      <c r="D164" s="270">
        <v>50621</v>
      </c>
      <c r="E164" s="270">
        <v>25848</v>
      </c>
      <c r="F164" s="270">
        <v>11253</v>
      </c>
      <c r="G164" s="270">
        <v>14595</v>
      </c>
      <c r="H164" s="270">
        <v>62325</v>
      </c>
      <c r="I164" s="270">
        <v>26299</v>
      </c>
      <c r="J164" s="270">
        <v>36026</v>
      </c>
      <c r="K164" s="270">
        <v>87846</v>
      </c>
      <c r="L164" s="270">
        <v>37252</v>
      </c>
      <c r="M164" s="270">
        <v>50594</v>
      </c>
      <c r="N164" s="270">
        <v>26085</v>
      </c>
      <c r="U164" s="270">
        <v>25947</v>
      </c>
      <c r="V164" s="270">
        <v>35814</v>
      </c>
      <c r="W164" s="270">
        <v>87555</v>
      </c>
      <c r="X164" s="270">
        <v>36834</v>
      </c>
      <c r="Y164" s="270">
        <v>50721</v>
      </c>
      <c r="Z164" s="270">
        <v>26366</v>
      </c>
      <c r="AA164" s="270">
        <v>11351</v>
      </c>
      <c r="AB164" s="270">
        <v>15015</v>
      </c>
      <c r="AC164" s="270">
        <v>61189</v>
      </c>
      <c r="AD164" s="270">
        <v>25483</v>
      </c>
      <c r="AE164" s="270">
        <v>35706</v>
      </c>
      <c r="AF164" s="270">
        <v>87395</v>
      </c>
      <c r="AG164" s="270">
        <v>36385</v>
      </c>
      <c r="AH164" s="270">
        <v>51010</v>
      </c>
      <c r="AI164" s="270">
        <v>26709</v>
      </c>
      <c r="AJ164" s="270">
        <v>11414</v>
      </c>
      <c r="AK164" s="270">
        <v>15295</v>
      </c>
      <c r="AL164" s="270">
        <v>60686</v>
      </c>
      <c r="AM164" s="270">
        <v>24971</v>
      </c>
      <c r="AN164" s="270">
        <v>35715</v>
      </c>
      <c r="AO164" s="270">
        <v>87504</v>
      </c>
      <c r="AP164" s="270">
        <v>36003</v>
      </c>
      <c r="AQ164" s="270">
        <v>51501</v>
      </c>
      <c r="AR164" s="270">
        <v>27144</v>
      </c>
      <c r="AS164" s="270">
        <v>11512</v>
      </c>
      <c r="AT164" s="270">
        <v>15632</v>
      </c>
      <c r="AU164" s="270">
        <v>60360</v>
      </c>
      <c r="AV164" s="270">
        <v>24491</v>
      </c>
      <c r="AW164" s="270">
        <v>35869</v>
      </c>
      <c r="AX164" s="270">
        <v>87971</v>
      </c>
      <c r="AY164" s="270">
        <v>35764</v>
      </c>
      <c r="AZ164" s="270">
        <v>52207</v>
      </c>
      <c r="BA164" s="270">
        <v>27691</v>
      </c>
      <c r="BB164" s="270">
        <v>11661</v>
      </c>
      <c r="BC164" s="270">
        <v>16030</v>
      </c>
      <c r="BD164" s="270">
        <v>60280</v>
      </c>
      <c r="BE164" s="270">
        <v>24103</v>
      </c>
      <c r="BF164" s="270">
        <v>36177</v>
      </c>
      <c r="BG164" s="270">
        <v>89057</v>
      </c>
      <c r="BH164" s="270">
        <v>35958</v>
      </c>
      <c r="BI164" s="270">
        <v>53099</v>
      </c>
      <c r="BJ164" s="270">
        <v>28374</v>
      </c>
      <c r="BK164" s="270">
        <v>11907</v>
      </c>
      <c r="BL164" s="270">
        <v>16467</v>
      </c>
      <c r="BM164" s="270">
        <v>60683</v>
      </c>
      <c r="BN164" s="270">
        <v>24051</v>
      </c>
      <c r="BO164" s="270">
        <v>36632</v>
      </c>
      <c r="BP164" s="271">
        <v>90915</v>
      </c>
      <c r="BQ164" s="271">
        <v>36780</v>
      </c>
      <c r="BR164" s="271">
        <v>54135</v>
      </c>
      <c r="BS164" s="271">
        <v>29196</v>
      </c>
      <c r="BT164" s="271">
        <v>12269</v>
      </c>
      <c r="BU164" s="271">
        <v>16927</v>
      </c>
      <c r="BV164" s="271">
        <v>61719</v>
      </c>
      <c r="BW164" s="271">
        <v>24511</v>
      </c>
      <c r="BX164" s="271">
        <v>37208</v>
      </c>
      <c r="BY164" s="272">
        <v>93423</v>
      </c>
      <c r="BZ164" s="273">
        <v>38123</v>
      </c>
      <c r="CA164" s="273">
        <v>55300</v>
      </c>
      <c r="CB164" s="272">
        <v>30136</v>
      </c>
      <c r="CC164" s="273">
        <v>12728</v>
      </c>
      <c r="CD164" s="273">
        <v>17408</v>
      </c>
      <c r="CE164" s="272">
        <v>63287</v>
      </c>
      <c r="CF164" s="273">
        <v>25395</v>
      </c>
      <c r="CG164" s="273">
        <v>37892</v>
      </c>
      <c r="CH164" s="270">
        <v>96448</v>
      </c>
      <c r="CI164" s="270">
        <v>39869</v>
      </c>
      <c r="CJ164" s="270">
        <v>56579</v>
      </c>
      <c r="CK164" s="273">
        <v>31186</v>
      </c>
      <c r="CL164" s="270">
        <v>13271</v>
      </c>
      <c r="CM164" s="270">
        <v>17915</v>
      </c>
      <c r="CN164" s="273">
        <v>65262</v>
      </c>
      <c r="CO164" s="270">
        <v>26598</v>
      </c>
      <c r="CP164" s="270">
        <v>38664</v>
      </c>
      <c r="CQ164" s="286">
        <v>99863</v>
      </c>
      <c r="CR164" s="279">
        <v>41909</v>
      </c>
      <c r="CS164" s="279">
        <v>57954</v>
      </c>
      <c r="CT164" s="286">
        <v>32317</v>
      </c>
      <c r="CU164" s="279">
        <v>13874</v>
      </c>
      <c r="CV164" s="279">
        <v>18443</v>
      </c>
      <c r="CW164" s="286">
        <v>67546</v>
      </c>
      <c r="CX164" s="270">
        <v>28035</v>
      </c>
      <c r="CY164" s="270">
        <v>39511</v>
      </c>
      <c r="CZ164" s="342">
        <v>103652</v>
      </c>
      <c r="DA164" s="343">
        <v>44170</v>
      </c>
      <c r="DB164" s="343">
        <v>59482</v>
      </c>
      <c r="DC164" s="344">
        <v>33507</v>
      </c>
      <c r="DD164" s="343">
        <v>14515</v>
      </c>
      <c r="DE164" s="343">
        <v>18992</v>
      </c>
      <c r="DF164" s="344">
        <v>70145</v>
      </c>
      <c r="DG164" s="343">
        <v>29655</v>
      </c>
      <c r="DH164" s="345">
        <v>40490</v>
      </c>
      <c r="DI164" s="320">
        <v>107867</v>
      </c>
      <c r="DJ164" s="325">
        <v>46657</v>
      </c>
      <c r="DK164" s="325">
        <v>61210</v>
      </c>
      <c r="DL164" s="320">
        <v>34730</v>
      </c>
      <c r="DM164" s="325">
        <v>15175</v>
      </c>
      <c r="DN164" s="325">
        <v>19555</v>
      </c>
      <c r="DO164" s="320">
        <v>73137</v>
      </c>
      <c r="DP164" s="325">
        <v>31482</v>
      </c>
      <c r="DQ164" s="325">
        <v>41655</v>
      </c>
      <c r="DR164" s="270">
        <v>112592</v>
      </c>
      <c r="DS164" s="270">
        <v>49446</v>
      </c>
      <c r="DT164" s="270">
        <v>63146</v>
      </c>
      <c r="DU164" s="270">
        <v>35999</v>
      </c>
      <c r="DV164" s="270">
        <v>15868</v>
      </c>
      <c r="DW164" s="270">
        <v>20131</v>
      </c>
      <c r="DX164" s="270">
        <v>76593</v>
      </c>
      <c r="DY164" s="270">
        <v>33578</v>
      </c>
      <c r="DZ164" s="270">
        <v>43015</v>
      </c>
    </row>
    <row r="165" spans="1:130" s="270" customFormat="1" x14ac:dyDescent="0.25">
      <c r="A165" s="269" t="s">
        <v>117</v>
      </c>
      <c r="B165" s="270">
        <v>69769</v>
      </c>
      <c r="C165" s="270">
        <v>28189</v>
      </c>
      <c r="D165" s="270">
        <v>41580</v>
      </c>
      <c r="E165" s="270">
        <v>20133</v>
      </c>
      <c r="F165" s="270">
        <v>8418</v>
      </c>
      <c r="G165" s="270">
        <v>11715</v>
      </c>
      <c r="H165" s="270">
        <v>49636</v>
      </c>
      <c r="I165" s="270">
        <v>19771</v>
      </c>
      <c r="J165" s="270">
        <v>29865</v>
      </c>
      <c r="K165" s="270">
        <v>70547</v>
      </c>
      <c r="L165" s="270">
        <v>28997</v>
      </c>
      <c r="M165" s="270">
        <v>41550</v>
      </c>
      <c r="N165" s="270">
        <v>20590</v>
      </c>
      <c r="U165" s="270">
        <v>20314</v>
      </c>
      <c r="V165" s="270">
        <v>29643</v>
      </c>
      <c r="W165" s="270">
        <v>71366</v>
      </c>
      <c r="X165" s="270">
        <v>29701</v>
      </c>
      <c r="Y165" s="270">
        <v>41665</v>
      </c>
      <c r="Z165" s="270">
        <v>21087</v>
      </c>
      <c r="AA165" s="270">
        <v>8945</v>
      </c>
      <c r="AB165" s="270">
        <v>12142</v>
      </c>
      <c r="AC165" s="270">
        <v>50279</v>
      </c>
      <c r="AD165" s="270">
        <v>20756</v>
      </c>
      <c r="AE165" s="270">
        <v>29523</v>
      </c>
      <c r="AF165" s="270">
        <v>72123</v>
      </c>
      <c r="AG165" s="270">
        <v>30259</v>
      </c>
      <c r="AH165" s="270">
        <v>41864</v>
      </c>
      <c r="AI165" s="270">
        <v>21584</v>
      </c>
      <c r="AJ165" s="270">
        <v>9183</v>
      </c>
      <c r="AK165" s="270">
        <v>12401</v>
      </c>
      <c r="AL165" s="270">
        <v>50539</v>
      </c>
      <c r="AM165" s="270">
        <v>21076</v>
      </c>
      <c r="AN165" s="270">
        <v>29463</v>
      </c>
      <c r="AO165" s="270">
        <v>72675</v>
      </c>
      <c r="AP165" s="270">
        <v>30603</v>
      </c>
      <c r="AQ165" s="270">
        <v>42072</v>
      </c>
      <c r="AR165" s="270">
        <v>22028</v>
      </c>
      <c r="AS165" s="270">
        <v>9371</v>
      </c>
      <c r="AT165" s="270">
        <v>12657</v>
      </c>
      <c r="AU165" s="270">
        <v>50647</v>
      </c>
      <c r="AV165" s="270">
        <v>21232</v>
      </c>
      <c r="AW165" s="270">
        <v>29415</v>
      </c>
      <c r="AX165" s="270">
        <v>72943</v>
      </c>
      <c r="AY165" s="270">
        <v>30704</v>
      </c>
      <c r="AZ165" s="270">
        <v>42239</v>
      </c>
      <c r="BA165" s="270">
        <v>22391</v>
      </c>
      <c r="BB165" s="270">
        <v>9503</v>
      </c>
      <c r="BC165" s="270">
        <v>12888</v>
      </c>
      <c r="BD165" s="270">
        <v>50552</v>
      </c>
      <c r="BE165" s="270">
        <v>21201</v>
      </c>
      <c r="BF165" s="270">
        <v>29351</v>
      </c>
      <c r="BG165" s="270">
        <v>73044</v>
      </c>
      <c r="BH165" s="270">
        <v>30602</v>
      </c>
      <c r="BI165" s="270">
        <v>42442</v>
      </c>
      <c r="BJ165" s="270">
        <v>22716</v>
      </c>
      <c r="BK165" s="270">
        <v>9589</v>
      </c>
      <c r="BL165" s="270">
        <v>13127</v>
      </c>
      <c r="BM165" s="270">
        <v>50328</v>
      </c>
      <c r="BN165" s="270">
        <v>21013</v>
      </c>
      <c r="BO165" s="270">
        <v>29315</v>
      </c>
      <c r="BP165" s="271">
        <v>73180</v>
      </c>
      <c r="BQ165" s="271">
        <v>30392</v>
      </c>
      <c r="BR165" s="271">
        <v>42788</v>
      </c>
      <c r="BS165" s="271">
        <v>23085</v>
      </c>
      <c r="BT165" s="271">
        <v>9671</v>
      </c>
      <c r="BU165" s="271">
        <v>13414</v>
      </c>
      <c r="BV165" s="271">
        <v>50095</v>
      </c>
      <c r="BW165" s="271">
        <v>20721</v>
      </c>
      <c r="BX165" s="271">
        <v>29374</v>
      </c>
      <c r="BY165" s="272">
        <v>73441</v>
      </c>
      <c r="BZ165" s="273">
        <v>30154</v>
      </c>
      <c r="CA165" s="273">
        <v>43287</v>
      </c>
      <c r="CB165" s="272">
        <v>23516</v>
      </c>
      <c r="CC165" s="273">
        <v>9773</v>
      </c>
      <c r="CD165" s="273">
        <v>13743</v>
      </c>
      <c r="CE165" s="272">
        <v>49925</v>
      </c>
      <c r="CF165" s="273">
        <v>20381</v>
      </c>
      <c r="CG165" s="273">
        <v>29544</v>
      </c>
      <c r="CH165" s="270">
        <v>73936</v>
      </c>
      <c r="CI165" s="270">
        <v>29967</v>
      </c>
      <c r="CJ165" s="270">
        <v>43969</v>
      </c>
      <c r="CK165" s="273">
        <v>24023</v>
      </c>
      <c r="CL165" s="270">
        <v>9899</v>
      </c>
      <c r="CM165" s="270">
        <v>14124</v>
      </c>
      <c r="CN165" s="273">
        <v>49913</v>
      </c>
      <c r="CO165" s="270">
        <v>20068</v>
      </c>
      <c r="CP165" s="270">
        <v>29845</v>
      </c>
      <c r="CQ165" s="286">
        <v>74781</v>
      </c>
      <c r="CR165" s="279">
        <v>29924</v>
      </c>
      <c r="CS165" s="279">
        <v>44857</v>
      </c>
      <c r="CT165" s="286">
        <v>24642</v>
      </c>
      <c r="CU165" s="279">
        <v>10079</v>
      </c>
      <c r="CV165" s="279">
        <v>14563</v>
      </c>
      <c r="CW165" s="286">
        <v>50139</v>
      </c>
      <c r="CX165" s="270">
        <v>19845</v>
      </c>
      <c r="CY165" s="270">
        <v>30294</v>
      </c>
      <c r="CZ165" s="342">
        <v>76204</v>
      </c>
      <c r="DA165" s="343">
        <v>30279</v>
      </c>
      <c r="DB165" s="343">
        <v>45925</v>
      </c>
      <c r="DC165" s="344">
        <v>25399</v>
      </c>
      <c r="DD165" s="343">
        <v>10353</v>
      </c>
      <c r="DE165" s="343">
        <v>15046</v>
      </c>
      <c r="DF165" s="344">
        <v>50805</v>
      </c>
      <c r="DG165" s="343">
        <v>19926</v>
      </c>
      <c r="DH165" s="345">
        <v>30879</v>
      </c>
      <c r="DI165" s="320">
        <v>78352</v>
      </c>
      <c r="DJ165" s="325">
        <v>31217</v>
      </c>
      <c r="DK165" s="325">
        <v>47135</v>
      </c>
      <c r="DL165" s="320">
        <v>26300</v>
      </c>
      <c r="DM165" s="325">
        <v>10744</v>
      </c>
      <c r="DN165" s="325">
        <v>15556</v>
      </c>
      <c r="DO165" s="320">
        <v>52052</v>
      </c>
      <c r="DP165" s="325">
        <v>20473</v>
      </c>
      <c r="DQ165" s="325">
        <v>31579</v>
      </c>
      <c r="DR165" s="270">
        <v>81129</v>
      </c>
      <c r="DS165" s="270">
        <v>32652</v>
      </c>
      <c r="DT165" s="270">
        <v>48477</v>
      </c>
      <c r="DU165" s="270">
        <v>27323</v>
      </c>
      <c r="DV165" s="270">
        <v>11233</v>
      </c>
      <c r="DW165" s="270">
        <v>16090</v>
      </c>
      <c r="DX165" s="270">
        <v>53806</v>
      </c>
      <c r="DY165" s="270">
        <v>21419</v>
      </c>
      <c r="DZ165" s="270">
        <v>32387</v>
      </c>
    </row>
    <row r="166" spans="1:130" s="270" customFormat="1" x14ac:dyDescent="0.25">
      <c r="A166" s="269" t="s">
        <v>118</v>
      </c>
      <c r="B166" s="270">
        <v>57402</v>
      </c>
      <c r="C166" s="270">
        <v>22420</v>
      </c>
      <c r="D166" s="270">
        <v>34982</v>
      </c>
      <c r="E166" s="270">
        <v>16202</v>
      </c>
      <c r="F166" s="270">
        <v>6618</v>
      </c>
      <c r="G166" s="270">
        <v>9584</v>
      </c>
      <c r="H166" s="270">
        <v>41200</v>
      </c>
      <c r="I166" s="270">
        <v>15802</v>
      </c>
      <c r="J166" s="270">
        <v>25398</v>
      </c>
      <c r="K166" s="270">
        <v>58268</v>
      </c>
      <c r="L166" s="270">
        <v>22865</v>
      </c>
      <c r="M166" s="270">
        <v>35403</v>
      </c>
      <c r="N166" s="270">
        <v>16561</v>
      </c>
      <c r="U166" s="270">
        <v>16086</v>
      </c>
      <c r="V166" s="270">
        <v>25621</v>
      </c>
      <c r="W166" s="270">
        <v>58857</v>
      </c>
      <c r="X166" s="270">
        <v>23267</v>
      </c>
      <c r="Y166" s="270">
        <v>35590</v>
      </c>
      <c r="Z166" s="270">
        <v>16861</v>
      </c>
      <c r="AA166" s="270">
        <v>6923</v>
      </c>
      <c r="AB166" s="270">
        <v>9938</v>
      </c>
      <c r="AC166" s="270">
        <v>41996</v>
      </c>
      <c r="AD166" s="270">
        <v>16344</v>
      </c>
      <c r="AE166" s="270">
        <v>25652</v>
      </c>
      <c r="AF166" s="270">
        <v>59310</v>
      </c>
      <c r="AG166" s="270">
        <v>23683</v>
      </c>
      <c r="AH166" s="270">
        <v>35627</v>
      </c>
      <c r="AI166" s="270">
        <v>17143</v>
      </c>
      <c r="AJ166" s="270">
        <v>7066</v>
      </c>
      <c r="AK166" s="270">
        <v>10077</v>
      </c>
      <c r="AL166" s="270">
        <v>42167</v>
      </c>
      <c r="AM166" s="270">
        <v>16617</v>
      </c>
      <c r="AN166" s="270">
        <v>25550</v>
      </c>
      <c r="AO166" s="270">
        <v>59809</v>
      </c>
      <c r="AP166" s="270">
        <v>24198</v>
      </c>
      <c r="AQ166" s="270">
        <v>35611</v>
      </c>
      <c r="AR166" s="270">
        <v>17461</v>
      </c>
      <c r="AS166" s="270">
        <v>7237</v>
      </c>
      <c r="AT166" s="270">
        <v>10224</v>
      </c>
      <c r="AU166" s="270">
        <v>42348</v>
      </c>
      <c r="AV166" s="270">
        <v>16961</v>
      </c>
      <c r="AW166" s="270">
        <v>25387</v>
      </c>
      <c r="AX166" s="270">
        <v>60474</v>
      </c>
      <c r="AY166" s="270">
        <v>24851</v>
      </c>
      <c r="AZ166" s="270">
        <v>35623</v>
      </c>
      <c r="BA166" s="270">
        <v>17846</v>
      </c>
      <c r="BB166" s="270">
        <v>7443</v>
      </c>
      <c r="BC166" s="270">
        <v>10403</v>
      </c>
      <c r="BD166" s="270">
        <v>42628</v>
      </c>
      <c r="BE166" s="270">
        <v>17408</v>
      </c>
      <c r="BF166" s="270">
        <v>25220</v>
      </c>
      <c r="BG166" s="270">
        <v>61287</v>
      </c>
      <c r="BH166" s="270">
        <v>25549</v>
      </c>
      <c r="BI166" s="270">
        <v>35738</v>
      </c>
      <c r="BJ166" s="270">
        <v>18297</v>
      </c>
      <c r="BK166" s="270">
        <v>7676</v>
      </c>
      <c r="BL166" s="270">
        <v>10621</v>
      </c>
      <c r="BM166" s="270">
        <v>42990</v>
      </c>
      <c r="BN166" s="270">
        <v>17873</v>
      </c>
      <c r="BO166" s="270">
        <v>25117</v>
      </c>
      <c r="BP166" s="271">
        <v>62136</v>
      </c>
      <c r="BQ166" s="271">
        <v>26152</v>
      </c>
      <c r="BR166" s="271">
        <v>35984</v>
      </c>
      <c r="BS166" s="271">
        <v>18782</v>
      </c>
      <c r="BT166" s="271">
        <v>7904</v>
      </c>
      <c r="BU166" s="271">
        <v>10878</v>
      </c>
      <c r="BV166" s="271">
        <v>43354</v>
      </c>
      <c r="BW166" s="271">
        <v>18248</v>
      </c>
      <c r="BX166" s="271">
        <v>25106</v>
      </c>
      <c r="BY166" s="272">
        <v>62935</v>
      </c>
      <c r="BZ166" s="273">
        <v>26628</v>
      </c>
      <c r="CA166" s="273">
        <v>36307</v>
      </c>
      <c r="CB166" s="272">
        <v>19269</v>
      </c>
      <c r="CC166" s="273">
        <v>8110</v>
      </c>
      <c r="CD166" s="273">
        <v>11159</v>
      </c>
      <c r="CE166" s="272">
        <v>43666</v>
      </c>
      <c r="CF166" s="273">
        <v>18518</v>
      </c>
      <c r="CG166" s="273">
        <v>25148</v>
      </c>
      <c r="CH166" s="270">
        <v>63564</v>
      </c>
      <c r="CI166" s="270">
        <v>26922</v>
      </c>
      <c r="CJ166" s="270">
        <v>36642</v>
      </c>
      <c r="CK166" s="273">
        <v>19715</v>
      </c>
      <c r="CL166" s="270">
        <v>8274</v>
      </c>
      <c r="CM166" s="270">
        <v>11441</v>
      </c>
      <c r="CN166" s="273">
        <v>43849</v>
      </c>
      <c r="CO166" s="270">
        <v>18648</v>
      </c>
      <c r="CP166" s="270">
        <v>25201</v>
      </c>
      <c r="CQ166" s="286">
        <v>63933</v>
      </c>
      <c r="CR166" s="279">
        <v>27001</v>
      </c>
      <c r="CS166" s="279">
        <v>36932</v>
      </c>
      <c r="CT166" s="286">
        <v>20082</v>
      </c>
      <c r="CU166" s="279">
        <v>8388</v>
      </c>
      <c r="CV166" s="279">
        <v>11694</v>
      </c>
      <c r="CW166" s="286">
        <v>43851</v>
      </c>
      <c r="CX166" s="270">
        <v>18613</v>
      </c>
      <c r="CY166" s="270">
        <v>25238</v>
      </c>
      <c r="CZ166" s="342">
        <v>64169</v>
      </c>
      <c r="DA166" s="343">
        <v>26912</v>
      </c>
      <c r="DB166" s="343">
        <v>37257</v>
      </c>
      <c r="DC166" s="344">
        <v>20426</v>
      </c>
      <c r="DD166" s="343">
        <v>8467</v>
      </c>
      <c r="DE166" s="343">
        <v>11959</v>
      </c>
      <c r="DF166" s="344">
        <v>43743</v>
      </c>
      <c r="DG166" s="343">
        <v>18445</v>
      </c>
      <c r="DH166" s="345">
        <v>25298</v>
      </c>
      <c r="DI166" s="320">
        <v>64468</v>
      </c>
      <c r="DJ166" s="325">
        <v>26742</v>
      </c>
      <c r="DK166" s="325">
        <v>37726</v>
      </c>
      <c r="DL166" s="320">
        <v>20825</v>
      </c>
      <c r="DM166" s="325">
        <v>8551</v>
      </c>
      <c r="DN166" s="325">
        <v>12274</v>
      </c>
      <c r="DO166" s="320">
        <v>43643</v>
      </c>
      <c r="DP166" s="325">
        <v>18191</v>
      </c>
      <c r="DQ166" s="325">
        <v>25452</v>
      </c>
      <c r="DR166" s="270">
        <v>64899</v>
      </c>
      <c r="DS166" s="270">
        <v>26558</v>
      </c>
      <c r="DT166" s="270">
        <v>38341</v>
      </c>
      <c r="DU166" s="270">
        <v>21299</v>
      </c>
      <c r="DV166" s="270">
        <v>8665</v>
      </c>
      <c r="DW166" s="270">
        <v>12634</v>
      </c>
      <c r="DX166" s="270">
        <v>43600</v>
      </c>
      <c r="DY166" s="270">
        <v>17893</v>
      </c>
      <c r="DZ166" s="270">
        <v>25707</v>
      </c>
    </row>
    <row r="167" spans="1:130" s="270" customFormat="1" x14ac:dyDescent="0.25">
      <c r="A167" s="269" t="s">
        <v>119</v>
      </c>
      <c r="B167" s="270">
        <v>45314</v>
      </c>
      <c r="C167" s="270">
        <v>17402</v>
      </c>
      <c r="D167" s="270">
        <v>27912</v>
      </c>
      <c r="E167" s="270">
        <v>12470</v>
      </c>
      <c r="F167" s="270">
        <v>5054</v>
      </c>
      <c r="G167" s="270">
        <v>7416</v>
      </c>
      <c r="H167" s="270">
        <v>32844</v>
      </c>
      <c r="I167" s="270">
        <v>12348</v>
      </c>
      <c r="J167" s="270">
        <v>20496</v>
      </c>
      <c r="K167" s="270">
        <v>46136</v>
      </c>
      <c r="L167" s="270">
        <v>17707</v>
      </c>
      <c r="M167" s="270">
        <v>28429</v>
      </c>
      <c r="N167" s="270">
        <v>12759</v>
      </c>
      <c r="U167" s="270">
        <v>12550</v>
      </c>
      <c r="V167" s="270">
        <v>20827</v>
      </c>
      <c r="W167" s="270">
        <v>47222</v>
      </c>
      <c r="X167" s="270">
        <v>18116</v>
      </c>
      <c r="Y167" s="270">
        <v>29106</v>
      </c>
      <c r="Z167" s="270">
        <v>13130</v>
      </c>
      <c r="AA167" s="270">
        <v>5295</v>
      </c>
      <c r="AB167" s="270">
        <v>7835</v>
      </c>
      <c r="AC167" s="270">
        <v>34092</v>
      </c>
      <c r="AD167" s="270">
        <v>12821</v>
      </c>
      <c r="AE167" s="270">
        <v>21271</v>
      </c>
      <c r="AF167" s="270">
        <v>48442</v>
      </c>
      <c r="AG167" s="270">
        <v>18577</v>
      </c>
      <c r="AH167" s="270">
        <v>29865</v>
      </c>
      <c r="AI167" s="270">
        <v>13549</v>
      </c>
      <c r="AJ167" s="270">
        <v>5455</v>
      </c>
      <c r="AK167" s="270">
        <v>8094</v>
      </c>
      <c r="AL167" s="270">
        <v>34893</v>
      </c>
      <c r="AM167" s="270">
        <v>13122</v>
      </c>
      <c r="AN167" s="270">
        <v>21771</v>
      </c>
      <c r="AO167" s="270">
        <v>49632</v>
      </c>
      <c r="AP167" s="270">
        <v>19031</v>
      </c>
      <c r="AQ167" s="270">
        <v>30601</v>
      </c>
      <c r="AR167" s="270">
        <v>13973</v>
      </c>
      <c r="AS167" s="270">
        <v>5616</v>
      </c>
      <c r="AT167" s="270">
        <v>8357</v>
      </c>
      <c r="AU167" s="270">
        <v>35659</v>
      </c>
      <c r="AV167" s="270">
        <v>13415</v>
      </c>
      <c r="AW167" s="270">
        <v>22244</v>
      </c>
      <c r="AX167" s="270">
        <v>50685</v>
      </c>
      <c r="AY167" s="270">
        <v>19449</v>
      </c>
      <c r="AZ167" s="270">
        <v>31236</v>
      </c>
      <c r="BA167" s="270">
        <v>14374</v>
      </c>
      <c r="BB167" s="270">
        <v>5774</v>
      </c>
      <c r="BC167" s="270">
        <v>8600</v>
      </c>
      <c r="BD167" s="270">
        <v>36311</v>
      </c>
      <c r="BE167" s="270">
        <v>13675</v>
      </c>
      <c r="BF167" s="270">
        <v>22636</v>
      </c>
      <c r="BG167" s="270">
        <v>51489</v>
      </c>
      <c r="BH167" s="270">
        <v>19808</v>
      </c>
      <c r="BI167" s="270">
        <v>31681</v>
      </c>
      <c r="BJ167" s="270">
        <v>14723</v>
      </c>
      <c r="BK167" s="270">
        <v>5911</v>
      </c>
      <c r="BL167" s="270">
        <v>8812</v>
      </c>
      <c r="BM167" s="270">
        <v>36766</v>
      </c>
      <c r="BN167" s="270">
        <v>13897</v>
      </c>
      <c r="BO167" s="270">
        <v>22869</v>
      </c>
      <c r="BP167" s="271">
        <v>52040</v>
      </c>
      <c r="BQ167" s="271">
        <v>20132</v>
      </c>
      <c r="BR167" s="271">
        <v>31908</v>
      </c>
      <c r="BS167" s="271">
        <v>15021</v>
      </c>
      <c r="BT167" s="271">
        <v>6037</v>
      </c>
      <c r="BU167" s="271">
        <v>8984</v>
      </c>
      <c r="BV167" s="271">
        <v>37019</v>
      </c>
      <c r="BW167" s="271">
        <v>14095</v>
      </c>
      <c r="BX167" s="271">
        <v>22924</v>
      </c>
      <c r="BY167" s="272">
        <v>52464</v>
      </c>
      <c r="BZ167" s="273">
        <v>20468</v>
      </c>
      <c r="CA167" s="273">
        <v>31996</v>
      </c>
      <c r="CB167" s="272">
        <v>15300</v>
      </c>
      <c r="CC167" s="273">
        <v>6161</v>
      </c>
      <c r="CD167" s="273">
        <v>9139</v>
      </c>
      <c r="CE167" s="272">
        <v>37164</v>
      </c>
      <c r="CF167" s="273">
        <v>14307</v>
      </c>
      <c r="CG167" s="273">
        <v>22857</v>
      </c>
      <c r="CH167" s="270">
        <v>52916</v>
      </c>
      <c r="CI167" s="270">
        <v>20888</v>
      </c>
      <c r="CJ167" s="270">
        <v>32028</v>
      </c>
      <c r="CK167" s="273">
        <v>15609</v>
      </c>
      <c r="CL167" s="270">
        <v>6309</v>
      </c>
      <c r="CM167" s="270">
        <v>9300</v>
      </c>
      <c r="CN167" s="273">
        <v>37307</v>
      </c>
      <c r="CO167" s="270">
        <v>14579</v>
      </c>
      <c r="CP167" s="270">
        <v>22728</v>
      </c>
      <c r="CQ167" s="286">
        <v>53522</v>
      </c>
      <c r="CR167" s="279">
        <v>21427</v>
      </c>
      <c r="CS167" s="279">
        <v>32095</v>
      </c>
      <c r="CT167" s="286">
        <v>15981</v>
      </c>
      <c r="CU167" s="279">
        <v>6486</v>
      </c>
      <c r="CV167" s="279">
        <v>9495</v>
      </c>
      <c r="CW167" s="286">
        <v>37541</v>
      </c>
      <c r="CX167" s="270">
        <v>14941</v>
      </c>
      <c r="CY167" s="270">
        <v>22600</v>
      </c>
      <c r="CZ167" s="342">
        <v>54273</v>
      </c>
      <c r="DA167" s="343">
        <v>22014</v>
      </c>
      <c r="DB167" s="343">
        <v>32259</v>
      </c>
      <c r="DC167" s="344">
        <v>16420</v>
      </c>
      <c r="DD167" s="343">
        <v>6692</v>
      </c>
      <c r="DE167" s="343">
        <v>9728</v>
      </c>
      <c r="DF167" s="344">
        <v>37853</v>
      </c>
      <c r="DG167" s="343">
        <v>15322</v>
      </c>
      <c r="DH167" s="345">
        <v>22531</v>
      </c>
      <c r="DI167" s="320">
        <v>55081</v>
      </c>
      <c r="DJ167" s="325">
        <v>22535</v>
      </c>
      <c r="DK167" s="325">
        <v>32546</v>
      </c>
      <c r="DL167" s="320">
        <v>16900</v>
      </c>
      <c r="DM167" s="325">
        <v>6902</v>
      </c>
      <c r="DN167" s="325">
        <v>9998</v>
      </c>
      <c r="DO167" s="320">
        <v>38181</v>
      </c>
      <c r="DP167" s="325">
        <v>15633</v>
      </c>
      <c r="DQ167" s="325">
        <v>22548</v>
      </c>
      <c r="DR167" s="270">
        <v>55886</v>
      </c>
      <c r="DS167" s="270">
        <v>22966</v>
      </c>
      <c r="DT167" s="270">
        <v>32920</v>
      </c>
      <c r="DU167" s="270">
        <v>17398</v>
      </c>
      <c r="DV167" s="270">
        <v>7101</v>
      </c>
      <c r="DW167" s="270">
        <v>10297</v>
      </c>
      <c r="DX167" s="270">
        <v>38488</v>
      </c>
      <c r="DY167" s="270">
        <v>15865</v>
      </c>
      <c r="DZ167" s="270">
        <v>22623</v>
      </c>
    </row>
    <row r="168" spans="1:130" s="270" customFormat="1" x14ac:dyDescent="0.25">
      <c r="A168" s="269" t="s">
        <v>120</v>
      </c>
      <c r="B168" s="270">
        <v>39270</v>
      </c>
      <c r="C168" s="270">
        <v>14823</v>
      </c>
      <c r="D168" s="270">
        <v>24447</v>
      </c>
      <c r="E168" s="270">
        <v>10235</v>
      </c>
      <c r="F168" s="270">
        <v>4154</v>
      </c>
      <c r="G168" s="270">
        <v>6081</v>
      </c>
      <c r="H168" s="270">
        <v>29035</v>
      </c>
      <c r="I168" s="270">
        <v>10669</v>
      </c>
      <c r="J168" s="270">
        <v>18366</v>
      </c>
      <c r="K168" s="270">
        <v>39017</v>
      </c>
      <c r="L168" s="270">
        <v>14712</v>
      </c>
      <c r="M168" s="270">
        <v>24305</v>
      </c>
      <c r="N168" s="270">
        <v>10312</v>
      </c>
      <c r="U168" s="270">
        <v>10553</v>
      </c>
      <c r="V168" s="270">
        <v>18152</v>
      </c>
      <c r="W168" s="270">
        <v>38870</v>
      </c>
      <c r="X168" s="270">
        <v>14640</v>
      </c>
      <c r="Y168" s="270">
        <v>24230</v>
      </c>
      <c r="Z168" s="270">
        <v>10375</v>
      </c>
      <c r="AA168" s="270">
        <v>4160</v>
      </c>
      <c r="AB168" s="270">
        <v>6215</v>
      </c>
      <c r="AC168" s="270">
        <v>28495</v>
      </c>
      <c r="AD168" s="270">
        <v>10480</v>
      </c>
      <c r="AE168" s="270">
        <v>18015</v>
      </c>
      <c r="AF168" s="270">
        <v>38891</v>
      </c>
      <c r="AG168" s="270">
        <v>14630</v>
      </c>
      <c r="AH168" s="270">
        <v>24261</v>
      </c>
      <c r="AI168" s="270">
        <v>10457</v>
      </c>
      <c r="AJ168" s="270">
        <v>4170</v>
      </c>
      <c r="AK168" s="270">
        <v>6287</v>
      </c>
      <c r="AL168" s="270">
        <v>28434</v>
      </c>
      <c r="AM168" s="270">
        <v>10460</v>
      </c>
      <c r="AN168" s="270">
        <v>17974</v>
      </c>
      <c r="AO168" s="270">
        <v>39129</v>
      </c>
      <c r="AP168" s="270">
        <v>14698</v>
      </c>
      <c r="AQ168" s="270">
        <v>24431</v>
      </c>
      <c r="AR168" s="270">
        <v>10588</v>
      </c>
      <c r="AS168" s="270">
        <v>4203</v>
      </c>
      <c r="AT168" s="270">
        <v>6385</v>
      </c>
      <c r="AU168" s="270">
        <v>28541</v>
      </c>
      <c r="AV168" s="270">
        <v>10495</v>
      </c>
      <c r="AW168" s="270">
        <v>18046</v>
      </c>
      <c r="AX168" s="270">
        <v>39609</v>
      </c>
      <c r="AY168" s="270">
        <v>14845</v>
      </c>
      <c r="AZ168" s="270">
        <v>24764</v>
      </c>
      <c r="BA168" s="270">
        <v>10790</v>
      </c>
      <c r="BB168" s="270">
        <v>4261</v>
      </c>
      <c r="BC168" s="270">
        <v>6529</v>
      </c>
      <c r="BD168" s="270">
        <v>28819</v>
      </c>
      <c r="BE168" s="270">
        <v>10584</v>
      </c>
      <c r="BF168" s="270">
        <v>18235</v>
      </c>
      <c r="BG168" s="270">
        <v>40372</v>
      </c>
      <c r="BH168" s="270">
        <v>15087</v>
      </c>
      <c r="BI168" s="270">
        <v>25285</v>
      </c>
      <c r="BJ168" s="270">
        <v>11082</v>
      </c>
      <c r="BK168" s="270">
        <v>4355</v>
      </c>
      <c r="BL168" s="270">
        <v>6727</v>
      </c>
      <c r="BM168" s="270">
        <v>29290</v>
      </c>
      <c r="BN168" s="270">
        <v>10732</v>
      </c>
      <c r="BO168" s="270">
        <v>18558</v>
      </c>
      <c r="BP168" s="271">
        <v>41373</v>
      </c>
      <c r="BQ168" s="271">
        <v>15421</v>
      </c>
      <c r="BR168" s="271">
        <v>25952</v>
      </c>
      <c r="BS168" s="271">
        <v>11446</v>
      </c>
      <c r="BT168" s="271">
        <v>4478</v>
      </c>
      <c r="BU168" s="271">
        <v>6968</v>
      </c>
      <c r="BV168" s="271">
        <v>29927</v>
      </c>
      <c r="BW168" s="271">
        <v>10943</v>
      </c>
      <c r="BX168" s="271">
        <v>18984</v>
      </c>
      <c r="BY168" s="272">
        <v>42499</v>
      </c>
      <c r="BZ168" s="273">
        <v>15803</v>
      </c>
      <c r="CA168" s="273">
        <v>26696</v>
      </c>
      <c r="CB168" s="272">
        <v>11856</v>
      </c>
      <c r="CC168" s="273">
        <v>4621</v>
      </c>
      <c r="CD168" s="273">
        <v>7235</v>
      </c>
      <c r="CE168" s="272">
        <v>30643</v>
      </c>
      <c r="CF168" s="273">
        <v>11182</v>
      </c>
      <c r="CG168" s="273">
        <v>19461</v>
      </c>
      <c r="CH168" s="270">
        <v>43602</v>
      </c>
      <c r="CI168" s="270">
        <v>16176</v>
      </c>
      <c r="CJ168" s="270">
        <v>27426</v>
      </c>
      <c r="CK168" s="273">
        <v>12273</v>
      </c>
      <c r="CL168" s="270">
        <v>4765</v>
      </c>
      <c r="CM168" s="270">
        <v>7508</v>
      </c>
      <c r="CN168" s="273">
        <v>31329</v>
      </c>
      <c r="CO168" s="270">
        <v>11411</v>
      </c>
      <c r="CP168" s="270">
        <v>19918</v>
      </c>
      <c r="CQ168" s="286">
        <v>44571</v>
      </c>
      <c r="CR168" s="279">
        <v>16518</v>
      </c>
      <c r="CS168" s="279">
        <v>28053</v>
      </c>
      <c r="CT168" s="286">
        <v>12665</v>
      </c>
      <c r="CU168" s="279">
        <v>4906</v>
      </c>
      <c r="CV168" s="279">
        <v>7759</v>
      </c>
      <c r="CW168" s="286">
        <v>31906</v>
      </c>
      <c r="CX168" s="270">
        <v>11612</v>
      </c>
      <c r="CY168" s="270">
        <v>20294</v>
      </c>
      <c r="CZ168" s="342">
        <v>45324</v>
      </c>
      <c r="DA168" s="343">
        <v>16814</v>
      </c>
      <c r="DB168" s="343">
        <v>28510</v>
      </c>
      <c r="DC168" s="344">
        <v>13011</v>
      </c>
      <c r="DD168" s="343">
        <v>5030</v>
      </c>
      <c r="DE168" s="343">
        <v>7981</v>
      </c>
      <c r="DF168" s="344">
        <v>32313</v>
      </c>
      <c r="DG168" s="343">
        <v>11784</v>
      </c>
      <c r="DH168" s="345">
        <v>20529</v>
      </c>
      <c r="DI168" s="320">
        <v>45872</v>
      </c>
      <c r="DJ168" s="325">
        <v>17097</v>
      </c>
      <c r="DK168" s="325">
        <v>28775</v>
      </c>
      <c r="DL168" s="320">
        <v>13320</v>
      </c>
      <c r="DM168" s="325">
        <v>5150</v>
      </c>
      <c r="DN168" s="325">
        <v>8170</v>
      </c>
      <c r="DO168" s="320">
        <v>32552</v>
      </c>
      <c r="DP168" s="325">
        <v>11947</v>
      </c>
      <c r="DQ168" s="325">
        <v>20605</v>
      </c>
      <c r="DR168" s="270">
        <v>46318</v>
      </c>
      <c r="DS168" s="270">
        <v>17398</v>
      </c>
      <c r="DT168" s="270">
        <v>28920</v>
      </c>
      <c r="DU168" s="270">
        <v>13622</v>
      </c>
      <c r="DV168" s="270">
        <v>5275</v>
      </c>
      <c r="DW168" s="270">
        <v>8347</v>
      </c>
      <c r="DX168" s="270">
        <v>32696</v>
      </c>
      <c r="DY168" s="270">
        <v>12123</v>
      </c>
      <c r="DZ168" s="270">
        <v>20573</v>
      </c>
    </row>
    <row r="169" spans="1:130" s="270" customFormat="1" x14ac:dyDescent="0.25">
      <c r="A169" s="269" t="s">
        <v>121</v>
      </c>
      <c r="B169" s="270">
        <v>35884</v>
      </c>
      <c r="C169" s="270">
        <v>13324</v>
      </c>
      <c r="D169" s="270">
        <v>22560</v>
      </c>
      <c r="E169" s="270">
        <v>8000</v>
      </c>
      <c r="F169" s="270">
        <v>3282</v>
      </c>
      <c r="G169" s="270">
        <v>4718</v>
      </c>
      <c r="H169" s="270">
        <v>27884</v>
      </c>
      <c r="I169" s="270">
        <v>10042</v>
      </c>
      <c r="J169" s="270">
        <v>17842</v>
      </c>
      <c r="K169" s="270">
        <v>35795</v>
      </c>
      <c r="L169" s="270">
        <v>13150</v>
      </c>
      <c r="M169" s="270">
        <v>22645</v>
      </c>
      <c r="N169" s="270">
        <v>8167</v>
      </c>
      <c r="U169" s="270">
        <v>9843</v>
      </c>
      <c r="V169" s="270">
        <v>17785</v>
      </c>
      <c r="W169" s="270">
        <v>35563</v>
      </c>
      <c r="X169" s="270">
        <v>12956</v>
      </c>
      <c r="Y169" s="270">
        <v>22607</v>
      </c>
      <c r="Z169" s="270">
        <v>8347</v>
      </c>
      <c r="AA169" s="270">
        <v>3337</v>
      </c>
      <c r="AB169" s="270">
        <v>5010</v>
      </c>
      <c r="AC169" s="270">
        <v>27216</v>
      </c>
      <c r="AD169" s="270">
        <v>9619</v>
      </c>
      <c r="AE169" s="270">
        <v>17597</v>
      </c>
      <c r="AF169" s="270">
        <v>35239</v>
      </c>
      <c r="AG169" s="270">
        <v>12764</v>
      </c>
      <c r="AH169" s="270">
        <v>22475</v>
      </c>
      <c r="AI169" s="270">
        <v>8523</v>
      </c>
      <c r="AJ169" s="270">
        <v>3370</v>
      </c>
      <c r="AK169" s="270">
        <v>5153</v>
      </c>
      <c r="AL169" s="270">
        <v>26716</v>
      </c>
      <c r="AM169" s="270">
        <v>9394</v>
      </c>
      <c r="AN169" s="270">
        <v>17322</v>
      </c>
      <c r="AO169" s="270">
        <v>34906</v>
      </c>
      <c r="AP169" s="270">
        <v>12593</v>
      </c>
      <c r="AQ169" s="270">
        <v>22313</v>
      </c>
      <c r="AR169" s="270">
        <v>8679</v>
      </c>
      <c r="AS169" s="270">
        <v>3399</v>
      </c>
      <c r="AT169" s="270">
        <v>5280</v>
      </c>
      <c r="AU169" s="270">
        <v>26227</v>
      </c>
      <c r="AV169" s="270">
        <v>9194</v>
      </c>
      <c r="AW169" s="270">
        <v>17033</v>
      </c>
      <c r="AX169" s="270">
        <v>34617</v>
      </c>
      <c r="AY169" s="270">
        <v>12459</v>
      </c>
      <c r="AZ169" s="270">
        <v>22158</v>
      </c>
      <c r="BA169" s="270">
        <v>8807</v>
      </c>
      <c r="BB169" s="270">
        <v>3419</v>
      </c>
      <c r="BC169" s="270">
        <v>5388</v>
      </c>
      <c r="BD169" s="270">
        <v>25810</v>
      </c>
      <c r="BE169" s="270">
        <v>9040</v>
      </c>
      <c r="BF169" s="270">
        <v>16770</v>
      </c>
      <c r="BG169" s="270">
        <v>34391</v>
      </c>
      <c r="BH169" s="270">
        <v>12361</v>
      </c>
      <c r="BI169" s="270">
        <v>22030</v>
      </c>
      <c r="BJ169" s="270">
        <v>8898</v>
      </c>
      <c r="BK169" s="270">
        <v>3431</v>
      </c>
      <c r="BL169" s="270">
        <v>5467</v>
      </c>
      <c r="BM169" s="270">
        <v>25493</v>
      </c>
      <c r="BN169" s="270">
        <v>8930</v>
      </c>
      <c r="BO169" s="270">
        <v>16563</v>
      </c>
      <c r="BP169" s="271">
        <v>34262</v>
      </c>
      <c r="BQ169" s="271">
        <v>12295</v>
      </c>
      <c r="BR169" s="271">
        <v>21967</v>
      </c>
      <c r="BS169" s="271">
        <v>8980</v>
      </c>
      <c r="BT169" s="271">
        <v>3441</v>
      </c>
      <c r="BU169" s="271">
        <v>5539</v>
      </c>
      <c r="BV169" s="271">
        <v>25282</v>
      </c>
      <c r="BW169" s="271">
        <v>8854</v>
      </c>
      <c r="BX169" s="271">
        <v>16428</v>
      </c>
      <c r="BY169" s="272">
        <v>34278</v>
      </c>
      <c r="BZ169" s="273">
        <v>12276</v>
      </c>
      <c r="CA169" s="273">
        <v>22002</v>
      </c>
      <c r="CB169" s="272">
        <v>9077</v>
      </c>
      <c r="CC169" s="273">
        <v>3456</v>
      </c>
      <c r="CD169" s="273">
        <v>5621</v>
      </c>
      <c r="CE169" s="272">
        <v>25201</v>
      </c>
      <c r="CF169" s="273">
        <v>8820</v>
      </c>
      <c r="CG169" s="273">
        <v>16381</v>
      </c>
      <c r="CH169" s="270">
        <v>34481</v>
      </c>
      <c r="CI169" s="270">
        <v>12324</v>
      </c>
      <c r="CJ169" s="270">
        <v>22157</v>
      </c>
      <c r="CK169" s="273">
        <v>9217</v>
      </c>
      <c r="CL169" s="270">
        <v>3492</v>
      </c>
      <c r="CM169" s="270">
        <v>5725</v>
      </c>
      <c r="CN169" s="273">
        <v>25264</v>
      </c>
      <c r="CO169" s="270">
        <v>8832</v>
      </c>
      <c r="CP169" s="270">
        <v>16432</v>
      </c>
      <c r="CQ169" s="286">
        <v>34912</v>
      </c>
      <c r="CR169" s="279">
        <v>12439</v>
      </c>
      <c r="CS169" s="279">
        <v>22473</v>
      </c>
      <c r="CT169" s="286">
        <v>9425</v>
      </c>
      <c r="CU169" s="279">
        <v>3548</v>
      </c>
      <c r="CV169" s="279">
        <v>5877</v>
      </c>
      <c r="CW169" s="286">
        <v>25487</v>
      </c>
      <c r="CX169" s="270">
        <v>8891</v>
      </c>
      <c r="CY169" s="270">
        <v>16596</v>
      </c>
      <c r="CZ169" s="342">
        <v>35599</v>
      </c>
      <c r="DA169" s="343">
        <v>12641</v>
      </c>
      <c r="DB169" s="343">
        <v>22958</v>
      </c>
      <c r="DC169" s="344">
        <v>9715</v>
      </c>
      <c r="DD169" s="343">
        <v>3638</v>
      </c>
      <c r="DE169" s="343">
        <v>6077</v>
      </c>
      <c r="DF169" s="344">
        <v>25884</v>
      </c>
      <c r="DG169" s="343">
        <v>9003</v>
      </c>
      <c r="DH169" s="345">
        <v>16881</v>
      </c>
      <c r="DI169" s="320">
        <v>36513</v>
      </c>
      <c r="DJ169" s="325">
        <v>12924</v>
      </c>
      <c r="DK169" s="325">
        <v>23589</v>
      </c>
      <c r="DL169" s="320">
        <v>10075</v>
      </c>
      <c r="DM169" s="325">
        <v>3754</v>
      </c>
      <c r="DN169" s="325">
        <v>6321</v>
      </c>
      <c r="DO169" s="320">
        <v>26438</v>
      </c>
      <c r="DP169" s="325">
        <v>9170</v>
      </c>
      <c r="DQ169" s="325">
        <v>17268</v>
      </c>
      <c r="DR169" s="270">
        <v>37553</v>
      </c>
      <c r="DS169" s="270">
        <v>13261</v>
      </c>
      <c r="DT169" s="270">
        <v>24292</v>
      </c>
      <c r="DU169" s="270">
        <v>10479</v>
      </c>
      <c r="DV169" s="270">
        <v>3891</v>
      </c>
      <c r="DW169" s="270">
        <v>6588</v>
      </c>
      <c r="DX169" s="270">
        <v>27074</v>
      </c>
      <c r="DY169" s="270">
        <v>9370</v>
      </c>
      <c r="DZ169" s="270">
        <v>17704</v>
      </c>
    </row>
    <row r="170" spans="1:130" s="270" customFormat="1" x14ac:dyDescent="0.25">
      <c r="A170" s="269" t="s">
        <v>122</v>
      </c>
      <c r="B170" s="270">
        <v>30729</v>
      </c>
      <c r="C170" s="270">
        <v>11374</v>
      </c>
      <c r="D170" s="270">
        <v>19355</v>
      </c>
      <c r="E170" s="270">
        <v>6261</v>
      </c>
      <c r="F170" s="270">
        <v>2562</v>
      </c>
      <c r="G170" s="270">
        <v>3699</v>
      </c>
      <c r="H170" s="270">
        <v>24468</v>
      </c>
      <c r="I170" s="270">
        <v>8812</v>
      </c>
      <c r="J170" s="270">
        <v>15656</v>
      </c>
      <c r="K170" s="270">
        <v>30918</v>
      </c>
      <c r="L170" s="270">
        <v>11368</v>
      </c>
      <c r="M170" s="270">
        <v>19550</v>
      </c>
      <c r="N170" s="270">
        <v>6343</v>
      </c>
      <c r="U170" s="270">
        <v>8790</v>
      </c>
      <c r="V170" s="270">
        <v>15785</v>
      </c>
      <c r="W170" s="270">
        <v>31095</v>
      </c>
      <c r="X170" s="270">
        <v>11343</v>
      </c>
      <c r="Y170" s="270">
        <v>19752</v>
      </c>
      <c r="Z170" s="270">
        <v>6425</v>
      </c>
      <c r="AA170" s="270">
        <v>2592</v>
      </c>
      <c r="AB170" s="270">
        <v>3833</v>
      </c>
      <c r="AC170" s="270">
        <v>24670</v>
      </c>
      <c r="AD170" s="270">
        <v>8751</v>
      </c>
      <c r="AE170" s="270">
        <v>15919</v>
      </c>
      <c r="AF170" s="270">
        <v>31243</v>
      </c>
      <c r="AG170" s="270">
        <v>11288</v>
      </c>
      <c r="AH170" s="270">
        <v>19955</v>
      </c>
      <c r="AI170" s="270">
        <v>6517</v>
      </c>
      <c r="AJ170" s="270">
        <v>2603</v>
      </c>
      <c r="AK170" s="270">
        <v>3914</v>
      </c>
      <c r="AL170" s="270">
        <v>24726</v>
      </c>
      <c r="AM170" s="270">
        <v>8685</v>
      </c>
      <c r="AN170" s="270">
        <v>16041</v>
      </c>
      <c r="AO170" s="270">
        <v>31328</v>
      </c>
      <c r="AP170" s="270">
        <v>11192</v>
      </c>
      <c r="AQ170" s="270">
        <v>20136</v>
      </c>
      <c r="AR170" s="270">
        <v>6626</v>
      </c>
      <c r="AS170" s="270">
        <v>2614</v>
      </c>
      <c r="AT170" s="270">
        <v>4012</v>
      </c>
      <c r="AU170" s="270">
        <v>24702</v>
      </c>
      <c r="AV170" s="270">
        <v>8578</v>
      </c>
      <c r="AW170" s="270">
        <v>16124</v>
      </c>
      <c r="AX170" s="270">
        <v>31361</v>
      </c>
      <c r="AY170" s="270">
        <v>11062</v>
      </c>
      <c r="AZ170" s="270">
        <v>20299</v>
      </c>
      <c r="BA170" s="270">
        <v>6766</v>
      </c>
      <c r="BB170" s="270">
        <v>2634</v>
      </c>
      <c r="BC170" s="270">
        <v>4132</v>
      </c>
      <c r="BD170" s="270">
        <v>24595</v>
      </c>
      <c r="BE170" s="270">
        <v>8428</v>
      </c>
      <c r="BF170" s="270">
        <v>16167</v>
      </c>
      <c r="BG170" s="270">
        <v>31281</v>
      </c>
      <c r="BH170" s="270">
        <v>10900</v>
      </c>
      <c r="BI170" s="270">
        <v>20381</v>
      </c>
      <c r="BJ170" s="270">
        <v>6934</v>
      </c>
      <c r="BK170" s="270">
        <v>2661</v>
      </c>
      <c r="BL170" s="270">
        <v>4273</v>
      </c>
      <c r="BM170" s="270">
        <v>24347</v>
      </c>
      <c r="BN170" s="270">
        <v>8239</v>
      </c>
      <c r="BO170" s="270">
        <v>16108</v>
      </c>
      <c r="BP170" s="271">
        <v>31075</v>
      </c>
      <c r="BQ170" s="271">
        <v>10722</v>
      </c>
      <c r="BR170" s="271">
        <v>20353</v>
      </c>
      <c r="BS170" s="271">
        <v>7116</v>
      </c>
      <c r="BT170" s="271">
        <v>2693</v>
      </c>
      <c r="BU170" s="271">
        <v>4423</v>
      </c>
      <c r="BV170" s="271">
        <v>23959</v>
      </c>
      <c r="BW170" s="271">
        <v>8029</v>
      </c>
      <c r="BX170" s="271">
        <v>15930</v>
      </c>
      <c r="BY170" s="272">
        <v>30786</v>
      </c>
      <c r="BZ170" s="273">
        <v>10546</v>
      </c>
      <c r="CA170" s="273">
        <v>20240</v>
      </c>
      <c r="CB170" s="272">
        <v>7290</v>
      </c>
      <c r="CC170" s="273">
        <v>2727</v>
      </c>
      <c r="CD170" s="273">
        <v>4563</v>
      </c>
      <c r="CE170" s="272">
        <v>23496</v>
      </c>
      <c r="CF170" s="273">
        <v>7819</v>
      </c>
      <c r="CG170" s="273">
        <v>15677</v>
      </c>
      <c r="CH170" s="270">
        <v>30491</v>
      </c>
      <c r="CI170" s="270">
        <v>10389</v>
      </c>
      <c r="CJ170" s="270">
        <v>20102</v>
      </c>
      <c r="CK170" s="273">
        <v>7448</v>
      </c>
      <c r="CL170" s="270">
        <v>2758</v>
      </c>
      <c r="CM170" s="270">
        <v>4690</v>
      </c>
      <c r="CN170" s="273">
        <v>23043</v>
      </c>
      <c r="CO170" s="270">
        <v>7631</v>
      </c>
      <c r="CP170" s="270">
        <v>15412</v>
      </c>
      <c r="CQ170" s="286">
        <v>30228</v>
      </c>
      <c r="CR170" s="279">
        <v>10261</v>
      </c>
      <c r="CS170" s="279">
        <v>19967</v>
      </c>
      <c r="CT170" s="286">
        <v>7580</v>
      </c>
      <c r="CU170" s="279">
        <v>2781</v>
      </c>
      <c r="CV170" s="279">
        <v>4799</v>
      </c>
      <c r="CW170" s="286">
        <v>22648</v>
      </c>
      <c r="CX170" s="270">
        <v>7480</v>
      </c>
      <c r="CY170" s="270">
        <v>15168</v>
      </c>
      <c r="CZ170" s="342">
        <v>30028</v>
      </c>
      <c r="DA170" s="343">
        <v>10169</v>
      </c>
      <c r="DB170" s="343">
        <v>19859</v>
      </c>
      <c r="DC170" s="344">
        <v>7681</v>
      </c>
      <c r="DD170" s="343">
        <v>2799</v>
      </c>
      <c r="DE170" s="343">
        <v>4882</v>
      </c>
      <c r="DF170" s="344">
        <v>22347</v>
      </c>
      <c r="DG170" s="343">
        <v>7370</v>
      </c>
      <c r="DH170" s="345">
        <v>14977</v>
      </c>
      <c r="DI170" s="320">
        <v>29920</v>
      </c>
      <c r="DJ170" s="325">
        <v>10111</v>
      </c>
      <c r="DK170" s="325">
        <v>19809</v>
      </c>
      <c r="DL170" s="320">
        <v>7778</v>
      </c>
      <c r="DM170" s="325">
        <v>2817</v>
      </c>
      <c r="DN170" s="325">
        <v>4961</v>
      </c>
      <c r="DO170" s="320">
        <v>22142</v>
      </c>
      <c r="DP170" s="325">
        <v>7294</v>
      </c>
      <c r="DQ170" s="325">
        <v>14848</v>
      </c>
      <c r="DR170" s="270">
        <v>29955</v>
      </c>
      <c r="DS170" s="270">
        <v>10098</v>
      </c>
      <c r="DT170" s="270">
        <v>19857</v>
      </c>
      <c r="DU170" s="270">
        <v>7895</v>
      </c>
      <c r="DV170" s="270">
        <v>2842</v>
      </c>
      <c r="DW170" s="270">
        <v>5053</v>
      </c>
      <c r="DX170" s="270">
        <v>22060</v>
      </c>
      <c r="DY170" s="270">
        <v>7256</v>
      </c>
      <c r="DZ170" s="270">
        <v>14804</v>
      </c>
    </row>
    <row r="171" spans="1:130" s="270" customFormat="1" x14ac:dyDescent="0.25">
      <c r="A171" s="269" t="s">
        <v>123</v>
      </c>
      <c r="B171" s="270">
        <v>24546</v>
      </c>
      <c r="C171" s="270">
        <v>9294</v>
      </c>
      <c r="D171" s="270">
        <v>15252</v>
      </c>
      <c r="E171" s="270">
        <v>4551</v>
      </c>
      <c r="F171" s="270">
        <v>1847</v>
      </c>
      <c r="G171" s="270">
        <v>2704</v>
      </c>
      <c r="H171" s="270">
        <v>19995</v>
      </c>
      <c r="I171" s="270">
        <v>7447</v>
      </c>
      <c r="J171" s="270">
        <v>12548</v>
      </c>
      <c r="K171" s="270">
        <v>24643</v>
      </c>
      <c r="L171" s="270">
        <v>9255</v>
      </c>
      <c r="M171" s="270">
        <v>15388</v>
      </c>
      <c r="N171" s="270">
        <v>4657</v>
      </c>
      <c r="U171" s="270">
        <v>7373</v>
      </c>
      <c r="V171" s="270">
        <v>12613</v>
      </c>
      <c r="W171" s="270">
        <v>24843</v>
      </c>
      <c r="X171" s="270">
        <v>9234</v>
      </c>
      <c r="Y171" s="270">
        <v>15609</v>
      </c>
      <c r="Z171" s="270">
        <v>4778</v>
      </c>
      <c r="AA171" s="270">
        <v>1919</v>
      </c>
      <c r="AB171" s="270">
        <v>2859</v>
      </c>
      <c r="AC171" s="270">
        <v>20065</v>
      </c>
      <c r="AD171" s="270">
        <v>7315</v>
      </c>
      <c r="AE171" s="270">
        <v>12750</v>
      </c>
      <c r="AF171" s="270">
        <v>25101</v>
      </c>
      <c r="AG171" s="270">
        <v>9226</v>
      </c>
      <c r="AH171" s="270">
        <v>15875</v>
      </c>
      <c r="AI171" s="270">
        <v>4908</v>
      </c>
      <c r="AJ171" s="270">
        <v>1958</v>
      </c>
      <c r="AK171" s="270">
        <v>2950</v>
      </c>
      <c r="AL171" s="270">
        <v>20193</v>
      </c>
      <c r="AM171" s="270">
        <v>7268</v>
      </c>
      <c r="AN171" s="270">
        <v>12925</v>
      </c>
      <c r="AO171" s="270">
        <v>25363</v>
      </c>
      <c r="AP171" s="270">
        <v>9224</v>
      </c>
      <c r="AQ171" s="270">
        <v>16139</v>
      </c>
      <c r="AR171" s="270">
        <v>5029</v>
      </c>
      <c r="AS171" s="270">
        <v>1992</v>
      </c>
      <c r="AT171" s="270">
        <v>3037</v>
      </c>
      <c r="AU171" s="270">
        <v>20334</v>
      </c>
      <c r="AV171" s="270">
        <v>7232</v>
      </c>
      <c r="AW171" s="270">
        <v>13102</v>
      </c>
      <c r="AX171" s="270">
        <v>25586</v>
      </c>
      <c r="AY171" s="270">
        <v>9219</v>
      </c>
      <c r="AZ171" s="270">
        <v>16367</v>
      </c>
      <c r="BA171" s="270">
        <v>5132</v>
      </c>
      <c r="BB171" s="270">
        <v>2017</v>
      </c>
      <c r="BC171" s="270">
        <v>3115</v>
      </c>
      <c r="BD171" s="270">
        <v>20454</v>
      </c>
      <c r="BE171" s="270">
        <v>7202</v>
      </c>
      <c r="BF171" s="270">
        <v>13252</v>
      </c>
      <c r="BG171" s="270">
        <v>25779</v>
      </c>
      <c r="BH171" s="270">
        <v>9203</v>
      </c>
      <c r="BI171" s="270">
        <v>16576</v>
      </c>
      <c r="BJ171" s="270">
        <v>5217</v>
      </c>
      <c r="BK171" s="270">
        <v>2034</v>
      </c>
      <c r="BL171" s="270">
        <v>3183</v>
      </c>
      <c r="BM171" s="270">
        <v>20562</v>
      </c>
      <c r="BN171" s="270">
        <v>7169</v>
      </c>
      <c r="BO171" s="270">
        <v>13393</v>
      </c>
      <c r="BP171" s="271">
        <v>25968</v>
      </c>
      <c r="BQ171" s="271">
        <v>9171</v>
      </c>
      <c r="BR171" s="271">
        <v>16797</v>
      </c>
      <c r="BS171" s="271">
        <v>5301</v>
      </c>
      <c r="BT171" s="271">
        <v>2048</v>
      </c>
      <c r="BU171" s="271">
        <v>3253</v>
      </c>
      <c r="BV171" s="271">
        <v>20667</v>
      </c>
      <c r="BW171" s="271">
        <v>7123</v>
      </c>
      <c r="BX171" s="271">
        <v>13544</v>
      </c>
      <c r="BY171" s="272">
        <v>26127</v>
      </c>
      <c r="BZ171" s="273">
        <v>9116</v>
      </c>
      <c r="CA171" s="273">
        <v>17011</v>
      </c>
      <c r="CB171" s="272">
        <v>5397</v>
      </c>
      <c r="CC171" s="273">
        <v>2062</v>
      </c>
      <c r="CD171" s="273">
        <v>3335</v>
      </c>
      <c r="CE171" s="272">
        <v>20730</v>
      </c>
      <c r="CF171" s="273">
        <v>7054</v>
      </c>
      <c r="CG171" s="273">
        <v>13676</v>
      </c>
      <c r="CH171" s="270">
        <v>26243</v>
      </c>
      <c r="CI171" s="270">
        <v>9027</v>
      </c>
      <c r="CJ171" s="270">
        <v>17216</v>
      </c>
      <c r="CK171" s="273">
        <v>5511</v>
      </c>
      <c r="CL171" s="270">
        <v>2074</v>
      </c>
      <c r="CM171" s="270">
        <v>3437</v>
      </c>
      <c r="CN171" s="273">
        <v>20732</v>
      </c>
      <c r="CO171" s="270">
        <v>6953</v>
      </c>
      <c r="CP171" s="270">
        <v>13779</v>
      </c>
      <c r="CQ171" s="286">
        <v>26305</v>
      </c>
      <c r="CR171" s="279">
        <v>8912</v>
      </c>
      <c r="CS171" s="279">
        <v>17393</v>
      </c>
      <c r="CT171" s="286">
        <v>5645</v>
      </c>
      <c r="CU171" s="279">
        <v>2094</v>
      </c>
      <c r="CV171" s="279">
        <v>3551</v>
      </c>
      <c r="CW171" s="286">
        <v>20660</v>
      </c>
      <c r="CX171" s="270">
        <v>6818</v>
      </c>
      <c r="CY171" s="270">
        <v>13842</v>
      </c>
      <c r="CZ171" s="342">
        <v>26282</v>
      </c>
      <c r="DA171" s="343">
        <v>8773</v>
      </c>
      <c r="DB171" s="343">
        <v>17509</v>
      </c>
      <c r="DC171" s="344">
        <v>5814</v>
      </c>
      <c r="DD171" s="343">
        <v>2123</v>
      </c>
      <c r="DE171" s="343">
        <v>3691</v>
      </c>
      <c r="DF171" s="344">
        <v>20468</v>
      </c>
      <c r="DG171" s="343">
        <v>6650</v>
      </c>
      <c r="DH171" s="345">
        <v>13818</v>
      </c>
      <c r="DI171" s="320">
        <v>26150</v>
      </c>
      <c r="DJ171" s="325">
        <v>8623</v>
      </c>
      <c r="DK171" s="325">
        <v>17527</v>
      </c>
      <c r="DL171" s="320">
        <v>5992</v>
      </c>
      <c r="DM171" s="325">
        <v>2155</v>
      </c>
      <c r="DN171" s="325">
        <v>3837</v>
      </c>
      <c r="DO171" s="320">
        <v>20158</v>
      </c>
      <c r="DP171" s="325">
        <v>6468</v>
      </c>
      <c r="DQ171" s="325">
        <v>13690</v>
      </c>
      <c r="DR171" s="270">
        <v>25946</v>
      </c>
      <c r="DS171" s="270">
        <v>8481</v>
      </c>
      <c r="DT171" s="270">
        <v>17465</v>
      </c>
      <c r="DU171" s="270">
        <v>6165</v>
      </c>
      <c r="DV171" s="270">
        <v>2190</v>
      </c>
      <c r="DW171" s="270">
        <v>3975</v>
      </c>
      <c r="DX171" s="270">
        <v>19781</v>
      </c>
      <c r="DY171" s="270">
        <v>6291</v>
      </c>
      <c r="DZ171" s="270">
        <v>13490</v>
      </c>
    </row>
    <row r="172" spans="1:130" s="270" customFormat="1" x14ac:dyDescent="0.25">
      <c r="A172" s="269" t="s">
        <v>124</v>
      </c>
      <c r="B172" s="270">
        <v>20120</v>
      </c>
      <c r="C172" s="270">
        <v>7468</v>
      </c>
      <c r="D172" s="270">
        <v>12652</v>
      </c>
      <c r="E172" s="270">
        <v>3501</v>
      </c>
      <c r="F172" s="270">
        <v>1359</v>
      </c>
      <c r="G172" s="270">
        <v>2142</v>
      </c>
      <c r="H172" s="270">
        <v>16619</v>
      </c>
      <c r="I172" s="270">
        <v>6109</v>
      </c>
      <c r="J172" s="270">
        <v>10510</v>
      </c>
      <c r="K172" s="270">
        <v>19949</v>
      </c>
      <c r="L172" s="270">
        <v>7338</v>
      </c>
      <c r="M172" s="270">
        <v>12611</v>
      </c>
      <c r="N172" s="270">
        <v>3494</v>
      </c>
      <c r="U172" s="270">
        <v>5991</v>
      </c>
      <c r="V172" s="270">
        <v>10464</v>
      </c>
      <c r="W172" s="270">
        <v>19783</v>
      </c>
      <c r="X172" s="270">
        <v>7227</v>
      </c>
      <c r="Y172" s="270">
        <v>12556</v>
      </c>
      <c r="Z172" s="270">
        <v>3495</v>
      </c>
      <c r="AA172" s="270">
        <v>1340</v>
      </c>
      <c r="AB172" s="270">
        <v>2155</v>
      </c>
      <c r="AC172" s="270">
        <v>16288</v>
      </c>
      <c r="AD172" s="270">
        <v>5887</v>
      </c>
      <c r="AE172" s="270">
        <v>10401</v>
      </c>
      <c r="AF172" s="270">
        <v>19651</v>
      </c>
      <c r="AG172" s="270">
        <v>7137</v>
      </c>
      <c r="AH172" s="270">
        <v>12514</v>
      </c>
      <c r="AI172" s="270">
        <v>3508</v>
      </c>
      <c r="AJ172" s="270">
        <v>1340</v>
      </c>
      <c r="AK172" s="270">
        <v>2168</v>
      </c>
      <c r="AL172" s="270">
        <v>16143</v>
      </c>
      <c r="AM172" s="270">
        <v>5797</v>
      </c>
      <c r="AN172" s="270">
        <v>10346</v>
      </c>
      <c r="AO172" s="270">
        <v>19596</v>
      </c>
      <c r="AP172" s="270">
        <v>7078</v>
      </c>
      <c r="AQ172" s="270">
        <v>12518</v>
      </c>
      <c r="AR172" s="270">
        <v>3552</v>
      </c>
      <c r="AS172" s="270">
        <v>1353</v>
      </c>
      <c r="AT172" s="270">
        <v>2199</v>
      </c>
      <c r="AU172" s="270">
        <v>16044</v>
      </c>
      <c r="AV172" s="270">
        <v>5725</v>
      </c>
      <c r="AW172" s="270">
        <v>10319</v>
      </c>
      <c r="AX172" s="270">
        <v>19620</v>
      </c>
      <c r="AY172" s="270">
        <v>7039</v>
      </c>
      <c r="AZ172" s="270">
        <v>12581</v>
      </c>
      <c r="BA172" s="270">
        <v>3622</v>
      </c>
      <c r="BB172" s="270">
        <v>1377</v>
      </c>
      <c r="BC172" s="270">
        <v>2245</v>
      </c>
      <c r="BD172" s="270">
        <v>15998</v>
      </c>
      <c r="BE172" s="270">
        <v>5662</v>
      </c>
      <c r="BF172" s="270">
        <v>10336</v>
      </c>
      <c r="BG172" s="270">
        <v>19752</v>
      </c>
      <c r="BH172" s="270">
        <v>7023</v>
      </c>
      <c r="BI172" s="270">
        <v>12729</v>
      </c>
      <c r="BJ172" s="270">
        <v>3722</v>
      </c>
      <c r="BK172" s="270">
        <v>1408</v>
      </c>
      <c r="BL172" s="270">
        <v>2314</v>
      </c>
      <c r="BM172" s="270">
        <v>16030</v>
      </c>
      <c r="BN172" s="270">
        <v>5615</v>
      </c>
      <c r="BO172" s="270">
        <v>10415</v>
      </c>
      <c r="BP172" s="271">
        <v>19962</v>
      </c>
      <c r="BQ172" s="271">
        <v>7022</v>
      </c>
      <c r="BR172" s="271">
        <v>12940</v>
      </c>
      <c r="BS172" s="271">
        <v>3833</v>
      </c>
      <c r="BT172" s="271">
        <v>1442</v>
      </c>
      <c r="BU172" s="271">
        <v>2391</v>
      </c>
      <c r="BV172" s="271">
        <v>16129</v>
      </c>
      <c r="BW172" s="271">
        <v>5580</v>
      </c>
      <c r="BX172" s="271">
        <v>10549</v>
      </c>
      <c r="BY172" s="272">
        <v>20223</v>
      </c>
      <c r="BZ172" s="273">
        <v>7027</v>
      </c>
      <c r="CA172" s="273">
        <v>13196</v>
      </c>
      <c r="CB172" s="272">
        <v>3950</v>
      </c>
      <c r="CC172" s="273">
        <v>1475</v>
      </c>
      <c r="CD172" s="273">
        <v>2475</v>
      </c>
      <c r="CE172" s="272">
        <v>16273</v>
      </c>
      <c r="CF172" s="273">
        <v>5552</v>
      </c>
      <c r="CG172" s="273">
        <v>10721</v>
      </c>
      <c r="CH172" s="270">
        <v>20482</v>
      </c>
      <c r="CI172" s="270">
        <v>7037</v>
      </c>
      <c r="CJ172" s="270">
        <v>13445</v>
      </c>
      <c r="CK172" s="273">
        <v>4060</v>
      </c>
      <c r="CL172" s="270">
        <v>1507</v>
      </c>
      <c r="CM172" s="270">
        <v>2553</v>
      </c>
      <c r="CN172" s="273">
        <v>16422</v>
      </c>
      <c r="CO172" s="270">
        <v>5530</v>
      </c>
      <c r="CP172" s="270">
        <v>10892</v>
      </c>
      <c r="CQ172" s="286">
        <v>20714</v>
      </c>
      <c r="CR172" s="279">
        <v>7045</v>
      </c>
      <c r="CS172" s="279">
        <v>13669</v>
      </c>
      <c r="CT172" s="286">
        <v>4162</v>
      </c>
      <c r="CU172" s="279">
        <v>1533</v>
      </c>
      <c r="CV172" s="279">
        <v>2629</v>
      </c>
      <c r="CW172" s="286">
        <v>16552</v>
      </c>
      <c r="CX172" s="270">
        <v>5512</v>
      </c>
      <c r="CY172" s="270">
        <v>11040</v>
      </c>
      <c r="CZ172" s="342">
        <v>20909</v>
      </c>
      <c r="DA172" s="343">
        <v>7039</v>
      </c>
      <c r="DB172" s="343">
        <v>13870</v>
      </c>
      <c r="DC172" s="344">
        <v>4237</v>
      </c>
      <c r="DD172" s="343">
        <v>1547</v>
      </c>
      <c r="DE172" s="343">
        <v>2690</v>
      </c>
      <c r="DF172" s="344">
        <v>16672</v>
      </c>
      <c r="DG172" s="343">
        <v>5492</v>
      </c>
      <c r="DH172" s="345">
        <v>11180</v>
      </c>
      <c r="DI172" s="320">
        <v>21123</v>
      </c>
      <c r="DJ172" s="325">
        <v>7031</v>
      </c>
      <c r="DK172" s="325">
        <v>14092</v>
      </c>
      <c r="DL172" s="320">
        <v>4328</v>
      </c>
      <c r="DM172" s="325">
        <v>1567</v>
      </c>
      <c r="DN172" s="325">
        <v>2761</v>
      </c>
      <c r="DO172" s="320">
        <v>16795</v>
      </c>
      <c r="DP172" s="325">
        <v>5464</v>
      </c>
      <c r="DQ172" s="325">
        <v>11331</v>
      </c>
      <c r="DR172" s="270">
        <v>21305</v>
      </c>
      <c r="DS172" s="270">
        <v>7001</v>
      </c>
      <c r="DT172" s="270">
        <v>14304</v>
      </c>
      <c r="DU172" s="270">
        <v>4424</v>
      </c>
      <c r="DV172" s="270">
        <v>1584</v>
      </c>
      <c r="DW172" s="270">
        <v>2840</v>
      </c>
      <c r="DX172" s="270">
        <v>16881</v>
      </c>
      <c r="DY172" s="270">
        <v>5417</v>
      </c>
      <c r="DZ172" s="270">
        <v>11464</v>
      </c>
    </row>
    <row r="173" spans="1:130" s="270" customFormat="1" x14ac:dyDescent="0.25">
      <c r="A173" s="269" t="s">
        <v>125</v>
      </c>
      <c r="B173" s="270">
        <v>16224</v>
      </c>
      <c r="C173" s="270">
        <v>5720</v>
      </c>
      <c r="D173" s="270">
        <v>10504</v>
      </c>
      <c r="E173" s="270">
        <v>2703</v>
      </c>
      <c r="F173" s="270">
        <v>956</v>
      </c>
      <c r="G173" s="270">
        <v>1747</v>
      </c>
      <c r="H173" s="270">
        <v>13521</v>
      </c>
      <c r="I173" s="270">
        <v>4764</v>
      </c>
      <c r="J173" s="270">
        <v>8757</v>
      </c>
      <c r="K173" s="270">
        <v>15943</v>
      </c>
      <c r="L173" s="270">
        <v>5554</v>
      </c>
      <c r="M173" s="270">
        <v>10389</v>
      </c>
      <c r="N173" s="270">
        <v>2679</v>
      </c>
      <c r="U173" s="270">
        <v>4611</v>
      </c>
      <c r="V173" s="270">
        <v>8653</v>
      </c>
      <c r="W173" s="270">
        <v>15728</v>
      </c>
      <c r="X173" s="270">
        <v>5416</v>
      </c>
      <c r="Y173" s="270">
        <v>10312</v>
      </c>
      <c r="Z173" s="270">
        <v>2669</v>
      </c>
      <c r="AA173" s="270">
        <v>935</v>
      </c>
      <c r="AB173" s="270">
        <v>1734</v>
      </c>
      <c r="AC173" s="270">
        <v>13059</v>
      </c>
      <c r="AD173" s="270">
        <v>4481</v>
      </c>
      <c r="AE173" s="270">
        <v>8578</v>
      </c>
      <c r="AF173" s="270">
        <v>15561</v>
      </c>
      <c r="AG173" s="270">
        <v>5299</v>
      </c>
      <c r="AH173" s="270">
        <v>10262</v>
      </c>
      <c r="AI173" s="270">
        <v>2662</v>
      </c>
      <c r="AJ173" s="270">
        <v>927</v>
      </c>
      <c r="AK173" s="270">
        <v>1735</v>
      </c>
      <c r="AL173" s="270">
        <v>12899</v>
      </c>
      <c r="AM173" s="270">
        <v>4372</v>
      </c>
      <c r="AN173" s="270">
        <v>8527</v>
      </c>
      <c r="AO173" s="270">
        <v>15427</v>
      </c>
      <c r="AP173" s="270">
        <v>5198</v>
      </c>
      <c r="AQ173" s="270">
        <v>10229</v>
      </c>
      <c r="AR173" s="270">
        <v>2657</v>
      </c>
      <c r="AS173" s="270">
        <v>919</v>
      </c>
      <c r="AT173" s="270">
        <v>1738</v>
      </c>
      <c r="AU173" s="270">
        <v>12770</v>
      </c>
      <c r="AV173" s="270">
        <v>4279</v>
      </c>
      <c r="AW173" s="270">
        <v>8491</v>
      </c>
      <c r="AX173" s="270">
        <v>15325</v>
      </c>
      <c r="AY173" s="270">
        <v>5116</v>
      </c>
      <c r="AZ173" s="270">
        <v>10209</v>
      </c>
      <c r="BA173" s="270">
        <v>2655</v>
      </c>
      <c r="BB173" s="270">
        <v>913</v>
      </c>
      <c r="BC173" s="270">
        <v>1742</v>
      </c>
      <c r="BD173" s="270">
        <v>12670</v>
      </c>
      <c r="BE173" s="270">
        <v>4203</v>
      </c>
      <c r="BF173" s="270">
        <v>8467</v>
      </c>
      <c r="BG173" s="270">
        <v>15235</v>
      </c>
      <c r="BH173" s="270">
        <v>5048</v>
      </c>
      <c r="BI173" s="270">
        <v>10187</v>
      </c>
      <c r="BJ173" s="270">
        <v>2660</v>
      </c>
      <c r="BK173" s="270">
        <v>911</v>
      </c>
      <c r="BL173" s="270">
        <v>1749</v>
      </c>
      <c r="BM173" s="270">
        <v>12575</v>
      </c>
      <c r="BN173" s="270">
        <v>4137</v>
      </c>
      <c r="BO173" s="270">
        <v>8438</v>
      </c>
      <c r="BP173" s="271">
        <v>15143</v>
      </c>
      <c r="BQ173" s="271">
        <v>4990</v>
      </c>
      <c r="BR173" s="271">
        <v>10153</v>
      </c>
      <c r="BS173" s="271">
        <v>2668</v>
      </c>
      <c r="BT173" s="271">
        <v>910</v>
      </c>
      <c r="BU173" s="271">
        <v>1758</v>
      </c>
      <c r="BV173" s="271">
        <v>12475</v>
      </c>
      <c r="BW173" s="271">
        <v>4080</v>
      </c>
      <c r="BX173" s="271">
        <v>8395</v>
      </c>
      <c r="BY173" s="272">
        <v>15078</v>
      </c>
      <c r="BZ173" s="273">
        <v>4950</v>
      </c>
      <c r="CA173" s="273">
        <v>10128</v>
      </c>
      <c r="CB173" s="272">
        <v>2687</v>
      </c>
      <c r="CC173" s="273">
        <v>916</v>
      </c>
      <c r="CD173" s="273">
        <v>1771</v>
      </c>
      <c r="CE173" s="272">
        <v>12391</v>
      </c>
      <c r="CF173" s="273">
        <v>4034</v>
      </c>
      <c r="CG173" s="273">
        <v>8357</v>
      </c>
      <c r="CH173" s="270">
        <v>15065</v>
      </c>
      <c r="CI173" s="270">
        <v>4928</v>
      </c>
      <c r="CJ173" s="270">
        <v>10137</v>
      </c>
      <c r="CK173" s="273">
        <v>2726</v>
      </c>
      <c r="CL173" s="270">
        <v>929</v>
      </c>
      <c r="CM173" s="270">
        <v>1797</v>
      </c>
      <c r="CN173" s="273">
        <v>12339</v>
      </c>
      <c r="CO173" s="270">
        <v>3999</v>
      </c>
      <c r="CP173" s="270">
        <v>8340</v>
      </c>
      <c r="CQ173" s="286">
        <v>15115</v>
      </c>
      <c r="CR173" s="279">
        <v>4917</v>
      </c>
      <c r="CS173" s="279">
        <v>10198</v>
      </c>
      <c r="CT173" s="286">
        <v>2786</v>
      </c>
      <c r="CU173" s="279">
        <v>949</v>
      </c>
      <c r="CV173" s="279">
        <v>1837</v>
      </c>
      <c r="CW173" s="286">
        <v>12329</v>
      </c>
      <c r="CX173" s="270">
        <v>3968</v>
      </c>
      <c r="CY173" s="270">
        <v>8361</v>
      </c>
      <c r="CZ173" s="342">
        <v>15257</v>
      </c>
      <c r="DA173" s="343">
        <v>4926</v>
      </c>
      <c r="DB173" s="343">
        <v>10331</v>
      </c>
      <c r="DC173" s="344">
        <v>2878</v>
      </c>
      <c r="DD173" s="343">
        <v>979</v>
      </c>
      <c r="DE173" s="343">
        <v>1899</v>
      </c>
      <c r="DF173" s="344">
        <v>12379</v>
      </c>
      <c r="DG173" s="343">
        <v>3947</v>
      </c>
      <c r="DH173" s="345">
        <v>8432</v>
      </c>
      <c r="DI173" s="320">
        <v>15444</v>
      </c>
      <c r="DJ173" s="325">
        <v>4940</v>
      </c>
      <c r="DK173" s="325">
        <v>10504</v>
      </c>
      <c r="DL173" s="320">
        <v>2969</v>
      </c>
      <c r="DM173" s="325">
        <v>1007</v>
      </c>
      <c r="DN173" s="325">
        <v>1962</v>
      </c>
      <c r="DO173" s="320">
        <v>12475</v>
      </c>
      <c r="DP173" s="325">
        <v>3933</v>
      </c>
      <c r="DQ173" s="325">
        <v>8542</v>
      </c>
      <c r="DR173" s="270">
        <v>15682</v>
      </c>
      <c r="DS173" s="270">
        <v>4958</v>
      </c>
      <c r="DT173" s="270">
        <v>10724</v>
      </c>
      <c r="DU173" s="270">
        <v>3073</v>
      </c>
      <c r="DV173" s="270">
        <v>1037</v>
      </c>
      <c r="DW173" s="270">
        <v>2036</v>
      </c>
      <c r="DX173" s="270">
        <v>12609</v>
      </c>
      <c r="DY173" s="270">
        <v>3921</v>
      </c>
      <c r="DZ173" s="270">
        <v>8688</v>
      </c>
    </row>
    <row r="174" spans="1:130" s="270" customFormat="1" x14ac:dyDescent="0.25">
      <c r="A174" s="269" t="s">
        <v>126</v>
      </c>
      <c r="B174" s="270">
        <v>12857</v>
      </c>
      <c r="C174" s="270">
        <v>4050</v>
      </c>
      <c r="D174" s="270">
        <v>8807</v>
      </c>
      <c r="E174" s="270">
        <v>2157</v>
      </c>
      <c r="F174" s="270">
        <v>639</v>
      </c>
      <c r="G174" s="270">
        <v>1518</v>
      </c>
      <c r="H174" s="270">
        <v>10700</v>
      </c>
      <c r="I174" s="270">
        <v>3411</v>
      </c>
      <c r="J174" s="270">
        <v>7289</v>
      </c>
      <c r="K174" s="270">
        <v>12410</v>
      </c>
      <c r="L174" s="270">
        <v>3864</v>
      </c>
      <c r="M174" s="270">
        <v>8546</v>
      </c>
      <c r="N174" s="270">
        <v>2085</v>
      </c>
      <c r="U174" s="270">
        <v>3244</v>
      </c>
      <c r="V174" s="270">
        <v>7081</v>
      </c>
      <c r="W174" s="270">
        <v>12017</v>
      </c>
      <c r="X174" s="270">
        <v>3705</v>
      </c>
      <c r="Y174" s="270">
        <v>8312</v>
      </c>
      <c r="Z174" s="270">
        <v>2022</v>
      </c>
      <c r="AA174" s="270">
        <v>604</v>
      </c>
      <c r="AB174" s="270">
        <v>1418</v>
      </c>
      <c r="AC174" s="270">
        <v>9995</v>
      </c>
      <c r="AD174" s="270">
        <v>3101</v>
      </c>
      <c r="AE174" s="270">
        <v>6894</v>
      </c>
      <c r="AF174" s="270">
        <v>11684</v>
      </c>
      <c r="AG174" s="270">
        <v>3567</v>
      </c>
      <c r="AH174" s="270">
        <v>8117</v>
      </c>
      <c r="AI174" s="270">
        <v>1973</v>
      </c>
      <c r="AJ174" s="270">
        <v>589</v>
      </c>
      <c r="AK174" s="270">
        <v>1384</v>
      </c>
      <c r="AL174" s="270">
        <v>9711</v>
      </c>
      <c r="AM174" s="270">
        <v>2978</v>
      </c>
      <c r="AN174" s="270">
        <v>6733</v>
      </c>
      <c r="AO174" s="270">
        <v>11414</v>
      </c>
      <c r="AP174" s="270">
        <v>3450</v>
      </c>
      <c r="AQ174" s="270">
        <v>7964</v>
      </c>
      <c r="AR174" s="270">
        <v>1937</v>
      </c>
      <c r="AS174" s="270">
        <v>578</v>
      </c>
      <c r="AT174" s="270">
        <v>1359</v>
      </c>
      <c r="AU174" s="270">
        <v>9477</v>
      </c>
      <c r="AV174" s="270">
        <v>2872</v>
      </c>
      <c r="AW174" s="270">
        <v>6605</v>
      </c>
      <c r="AX174" s="270">
        <v>11208</v>
      </c>
      <c r="AY174" s="270">
        <v>3353</v>
      </c>
      <c r="AZ174" s="270">
        <v>7855</v>
      </c>
      <c r="BA174" s="270">
        <v>1915</v>
      </c>
      <c r="BB174" s="270">
        <v>569</v>
      </c>
      <c r="BC174" s="270">
        <v>1346</v>
      </c>
      <c r="BD174" s="270">
        <v>9293</v>
      </c>
      <c r="BE174" s="270">
        <v>2784</v>
      </c>
      <c r="BF174" s="270">
        <v>6509</v>
      </c>
      <c r="BG174" s="270">
        <v>11049</v>
      </c>
      <c r="BH174" s="270">
        <v>3276</v>
      </c>
      <c r="BI174" s="270">
        <v>7773</v>
      </c>
      <c r="BJ174" s="270">
        <v>1901</v>
      </c>
      <c r="BK174" s="270">
        <v>564</v>
      </c>
      <c r="BL174" s="270">
        <v>1337</v>
      </c>
      <c r="BM174" s="270">
        <v>9148</v>
      </c>
      <c r="BN174" s="270">
        <v>2712</v>
      </c>
      <c r="BO174" s="270">
        <v>6436</v>
      </c>
      <c r="BP174" s="271">
        <v>10934</v>
      </c>
      <c r="BQ174" s="271">
        <v>3211</v>
      </c>
      <c r="BR174" s="271">
        <v>7723</v>
      </c>
      <c r="BS174" s="271">
        <v>1896</v>
      </c>
      <c r="BT174" s="271">
        <v>560</v>
      </c>
      <c r="BU174" s="271">
        <v>1336</v>
      </c>
      <c r="BV174" s="271">
        <v>9038</v>
      </c>
      <c r="BW174" s="271">
        <v>2651</v>
      </c>
      <c r="BX174" s="271">
        <v>6387</v>
      </c>
      <c r="BY174" s="272">
        <v>10850</v>
      </c>
      <c r="BZ174" s="273">
        <v>3158</v>
      </c>
      <c r="CA174" s="273">
        <v>7692</v>
      </c>
      <c r="CB174" s="272">
        <v>1895</v>
      </c>
      <c r="CC174" s="273">
        <v>557</v>
      </c>
      <c r="CD174" s="273">
        <v>1338</v>
      </c>
      <c r="CE174" s="272">
        <v>8955</v>
      </c>
      <c r="CF174" s="273">
        <v>2601</v>
      </c>
      <c r="CG174" s="273">
        <v>6354</v>
      </c>
      <c r="CH174" s="270">
        <v>10786</v>
      </c>
      <c r="CI174" s="270">
        <v>3113</v>
      </c>
      <c r="CJ174" s="270">
        <v>7673</v>
      </c>
      <c r="CK174" s="273">
        <v>1897</v>
      </c>
      <c r="CL174" s="270">
        <v>556</v>
      </c>
      <c r="CM174" s="270">
        <v>1341</v>
      </c>
      <c r="CN174" s="273">
        <v>8889</v>
      </c>
      <c r="CO174" s="270">
        <v>2557</v>
      </c>
      <c r="CP174" s="270">
        <v>6332</v>
      </c>
      <c r="CQ174" s="286">
        <v>10738</v>
      </c>
      <c r="CR174" s="279">
        <v>3077</v>
      </c>
      <c r="CS174" s="279">
        <v>7661</v>
      </c>
      <c r="CT174" s="286">
        <v>1898</v>
      </c>
      <c r="CU174" s="279">
        <v>554</v>
      </c>
      <c r="CV174" s="279">
        <v>1344</v>
      </c>
      <c r="CW174" s="286">
        <v>8840</v>
      </c>
      <c r="CX174" s="270">
        <v>2523</v>
      </c>
      <c r="CY174" s="270">
        <v>6317</v>
      </c>
      <c r="CZ174" s="342">
        <v>10691</v>
      </c>
      <c r="DA174" s="343">
        <v>3047</v>
      </c>
      <c r="DB174" s="343">
        <v>7644</v>
      </c>
      <c r="DC174" s="344">
        <v>1902</v>
      </c>
      <c r="DD174" s="343">
        <v>553</v>
      </c>
      <c r="DE174" s="343">
        <v>1349</v>
      </c>
      <c r="DF174" s="344">
        <v>8789</v>
      </c>
      <c r="DG174" s="343">
        <v>2494</v>
      </c>
      <c r="DH174" s="345">
        <v>6295</v>
      </c>
      <c r="DI174" s="320">
        <v>10647</v>
      </c>
      <c r="DJ174" s="325">
        <v>3025</v>
      </c>
      <c r="DK174" s="325">
        <v>7622</v>
      </c>
      <c r="DL174" s="320">
        <v>1916</v>
      </c>
      <c r="DM174" s="325">
        <v>558</v>
      </c>
      <c r="DN174" s="325">
        <v>1358</v>
      </c>
      <c r="DO174" s="320">
        <v>8731</v>
      </c>
      <c r="DP174" s="325">
        <v>2467</v>
      </c>
      <c r="DQ174" s="325">
        <v>6264</v>
      </c>
      <c r="DR174" s="270">
        <v>10621</v>
      </c>
      <c r="DS174" s="270">
        <v>3014</v>
      </c>
      <c r="DT174" s="270">
        <v>7607</v>
      </c>
      <c r="DU174" s="270">
        <v>1936</v>
      </c>
      <c r="DV174" s="270">
        <v>565</v>
      </c>
      <c r="DW174" s="270">
        <v>1371</v>
      </c>
      <c r="DX174" s="270">
        <v>8685</v>
      </c>
      <c r="DY174" s="270">
        <v>2449</v>
      </c>
      <c r="DZ174" s="270">
        <v>6236</v>
      </c>
    </row>
    <row r="175" spans="1:130" s="270" customFormat="1" x14ac:dyDescent="0.25">
      <c r="A175" s="269" t="s">
        <v>127</v>
      </c>
      <c r="B175" s="270">
        <v>13119</v>
      </c>
      <c r="C175" s="270">
        <v>3446</v>
      </c>
      <c r="D175" s="270">
        <v>9673</v>
      </c>
      <c r="E175" s="270">
        <v>2005</v>
      </c>
      <c r="F175" s="270">
        <v>496</v>
      </c>
      <c r="G175" s="270">
        <v>1509</v>
      </c>
      <c r="H175" s="270">
        <v>11114</v>
      </c>
      <c r="I175" s="270">
        <v>2950</v>
      </c>
      <c r="J175" s="270">
        <v>8164</v>
      </c>
      <c r="K175" s="270">
        <v>12951</v>
      </c>
      <c r="L175" s="270">
        <v>3257</v>
      </c>
      <c r="M175" s="270">
        <v>9694</v>
      </c>
      <c r="N175" s="270">
        <v>2046</v>
      </c>
      <c r="U175" s="270">
        <v>2772</v>
      </c>
      <c r="V175" s="270">
        <v>8133</v>
      </c>
      <c r="W175" s="270">
        <v>12792</v>
      </c>
      <c r="X175" s="270">
        <v>3098</v>
      </c>
      <c r="Y175" s="270">
        <v>9694</v>
      </c>
      <c r="Z175" s="270">
        <v>2075</v>
      </c>
      <c r="AA175" s="270">
        <v>475</v>
      </c>
      <c r="AB175" s="270">
        <v>1600</v>
      </c>
      <c r="AC175" s="270">
        <v>10717</v>
      </c>
      <c r="AD175" s="270">
        <v>2623</v>
      </c>
      <c r="AE175" s="270">
        <v>8094</v>
      </c>
      <c r="AF175" s="270">
        <v>12630</v>
      </c>
      <c r="AG175" s="270">
        <v>2962</v>
      </c>
      <c r="AH175" s="270">
        <v>9668</v>
      </c>
      <c r="AI175" s="270">
        <v>2094</v>
      </c>
      <c r="AJ175" s="270">
        <v>467</v>
      </c>
      <c r="AK175" s="270">
        <v>1627</v>
      </c>
      <c r="AL175" s="270">
        <v>10536</v>
      </c>
      <c r="AM175" s="270">
        <v>2495</v>
      </c>
      <c r="AN175" s="270">
        <v>8041</v>
      </c>
      <c r="AO175" s="270">
        <v>12453</v>
      </c>
      <c r="AP175" s="270">
        <v>2838</v>
      </c>
      <c r="AQ175" s="270">
        <v>9615</v>
      </c>
      <c r="AR175" s="270">
        <v>2102</v>
      </c>
      <c r="AS175" s="270">
        <v>458</v>
      </c>
      <c r="AT175" s="270">
        <v>1644</v>
      </c>
      <c r="AU175" s="270">
        <v>10351</v>
      </c>
      <c r="AV175" s="270">
        <v>2380</v>
      </c>
      <c r="AW175" s="270">
        <v>7971</v>
      </c>
      <c r="AX175" s="270">
        <v>12257</v>
      </c>
      <c r="AY175" s="270">
        <v>2721</v>
      </c>
      <c r="AZ175" s="270">
        <v>9536</v>
      </c>
      <c r="BA175" s="270">
        <v>2100</v>
      </c>
      <c r="BB175" s="270">
        <v>448</v>
      </c>
      <c r="BC175" s="270">
        <v>1652</v>
      </c>
      <c r="BD175" s="270">
        <v>10157</v>
      </c>
      <c r="BE175" s="270">
        <v>2273</v>
      </c>
      <c r="BF175" s="270">
        <v>7884</v>
      </c>
      <c r="BG175" s="270">
        <v>12072</v>
      </c>
      <c r="BH175" s="270">
        <v>2617</v>
      </c>
      <c r="BI175" s="270">
        <v>9455</v>
      </c>
      <c r="BJ175" s="270">
        <v>2095</v>
      </c>
      <c r="BK175" s="270">
        <v>438</v>
      </c>
      <c r="BL175" s="270">
        <v>1657</v>
      </c>
      <c r="BM175" s="270">
        <v>9977</v>
      </c>
      <c r="BN175" s="270">
        <v>2179</v>
      </c>
      <c r="BO175" s="270">
        <v>7798</v>
      </c>
      <c r="BP175" s="271">
        <v>11912</v>
      </c>
      <c r="BQ175" s="271">
        <v>2534</v>
      </c>
      <c r="BR175" s="271">
        <v>9378</v>
      </c>
      <c r="BS175" s="271">
        <v>2091</v>
      </c>
      <c r="BT175" s="271">
        <v>432</v>
      </c>
      <c r="BU175" s="271">
        <v>1659</v>
      </c>
      <c r="BV175" s="271">
        <v>9821</v>
      </c>
      <c r="BW175" s="271">
        <v>2102</v>
      </c>
      <c r="BX175" s="271">
        <v>7719</v>
      </c>
      <c r="BY175" s="272">
        <v>11774</v>
      </c>
      <c r="BZ175" s="273">
        <v>2463</v>
      </c>
      <c r="CA175" s="273">
        <v>9311</v>
      </c>
      <c r="CB175" s="272">
        <v>2090</v>
      </c>
      <c r="CC175" s="273">
        <v>426</v>
      </c>
      <c r="CD175" s="273">
        <v>1664</v>
      </c>
      <c r="CE175" s="272">
        <v>9684</v>
      </c>
      <c r="CF175" s="273">
        <v>2037</v>
      </c>
      <c r="CG175" s="273">
        <v>7647</v>
      </c>
      <c r="CH175" s="270">
        <v>11655</v>
      </c>
      <c r="CI175" s="270">
        <v>2402</v>
      </c>
      <c r="CJ175" s="270">
        <v>9253</v>
      </c>
      <c r="CK175" s="273">
        <v>2088</v>
      </c>
      <c r="CL175" s="270">
        <v>420</v>
      </c>
      <c r="CM175" s="270">
        <v>1668</v>
      </c>
      <c r="CN175" s="273">
        <v>9567</v>
      </c>
      <c r="CO175" s="270">
        <v>1982</v>
      </c>
      <c r="CP175" s="270">
        <v>7585</v>
      </c>
      <c r="CQ175" s="286">
        <v>11551</v>
      </c>
      <c r="CR175" s="279">
        <v>2347</v>
      </c>
      <c r="CS175" s="279">
        <v>9204</v>
      </c>
      <c r="CT175" s="286">
        <v>2091</v>
      </c>
      <c r="CU175" s="279">
        <v>416</v>
      </c>
      <c r="CV175" s="279">
        <v>1675</v>
      </c>
      <c r="CW175" s="286">
        <v>9460</v>
      </c>
      <c r="CX175" s="270">
        <v>1931</v>
      </c>
      <c r="CY175" s="270">
        <v>7529</v>
      </c>
      <c r="CZ175" s="342">
        <v>11468</v>
      </c>
      <c r="DA175" s="343">
        <v>2302</v>
      </c>
      <c r="DB175" s="343">
        <v>9166</v>
      </c>
      <c r="DC175" s="344">
        <v>2095</v>
      </c>
      <c r="DD175" s="343">
        <v>413</v>
      </c>
      <c r="DE175" s="343">
        <v>1682</v>
      </c>
      <c r="DF175" s="344">
        <v>9373</v>
      </c>
      <c r="DG175" s="343">
        <v>1889</v>
      </c>
      <c r="DH175" s="345">
        <v>7484</v>
      </c>
      <c r="DI175" s="320">
        <v>11411</v>
      </c>
      <c r="DJ175" s="325">
        <v>2266</v>
      </c>
      <c r="DK175" s="325">
        <v>9145</v>
      </c>
      <c r="DL175" s="320">
        <v>2103</v>
      </c>
      <c r="DM175" s="325">
        <v>411</v>
      </c>
      <c r="DN175" s="325">
        <v>1692</v>
      </c>
      <c r="DO175" s="320">
        <v>9308</v>
      </c>
      <c r="DP175" s="325">
        <v>1855</v>
      </c>
      <c r="DQ175" s="325">
        <v>7453</v>
      </c>
      <c r="DR175" s="270">
        <v>11370</v>
      </c>
      <c r="DS175" s="270">
        <v>2239</v>
      </c>
      <c r="DT175" s="270">
        <v>9131</v>
      </c>
      <c r="DU175" s="270">
        <v>2114</v>
      </c>
      <c r="DV175" s="270">
        <v>412</v>
      </c>
      <c r="DW175" s="270">
        <v>1702</v>
      </c>
      <c r="DX175" s="270">
        <v>9256</v>
      </c>
      <c r="DY175" s="270">
        <v>1827</v>
      </c>
      <c r="DZ175" s="270">
        <v>7429</v>
      </c>
    </row>
    <row r="176" spans="1:130" ht="30" x14ac:dyDescent="0.25">
      <c r="A176" s="57" t="s">
        <v>59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266"/>
      <c r="BZ176" s="63"/>
      <c r="CA176" s="63"/>
      <c r="CB176" s="266"/>
      <c r="CC176" s="63"/>
      <c r="CD176" s="63"/>
      <c r="CE176" s="266"/>
      <c r="CF176" s="63"/>
      <c r="CG176" s="63"/>
      <c r="CH176" s="57"/>
      <c r="CI176" s="57"/>
      <c r="CJ176" s="57"/>
      <c r="CK176" s="63"/>
      <c r="CL176" s="57"/>
      <c r="CM176" s="57"/>
      <c r="CN176" s="63"/>
      <c r="CO176" s="57"/>
      <c r="CP176" s="57"/>
      <c r="CQ176" s="284"/>
      <c r="CR176" s="277"/>
      <c r="CS176" s="277"/>
      <c r="CT176" s="284"/>
      <c r="CU176" s="277"/>
      <c r="CV176" s="277"/>
      <c r="CW176" s="284"/>
      <c r="CX176" s="57"/>
      <c r="CY176" s="57"/>
      <c r="CZ176" s="334"/>
      <c r="DA176" s="335"/>
      <c r="DB176" s="335"/>
      <c r="DC176" s="336"/>
      <c r="DD176" s="335"/>
      <c r="DE176" s="335"/>
      <c r="DF176" s="336"/>
      <c r="DG176" s="335"/>
      <c r="DH176" s="337"/>
      <c r="DI176" s="318"/>
      <c r="DJ176" s="323"/>
      <c r="DK176" s="323"/>
      <c r="DL176" s="318"/>
      <c r="DM176" s="323"/>
      <c r="DN176" s="323"/>
      <c r="DO176" s="318"/>
      <c r="DP176" s="323"/>
      <c r="DQ176" s="323"/>
      <c r="DR176" s="57"/>
      <c r="DS176" s="57"/>
      <c r="DT176" s="57"/>
      <c r="DU176" s="57"/>
      <c r="DV176" s="57"/>
      <c r="DW176" s="57"/>
      <c r="DX176" s="57"/>
      <c r="DY176" s="57"/>
      <c r="DZ176" s="57"/>
    </row>
    <row r="177" spans="1:130" x14ac:dyDescent="0.25">
      <c r="A177" s="57" t="s">
        <v>97</v>
      </c>
      <c r="B177" s="55">
        <v>1225489</v>
      </c>
      <c r="C177" s="55">
        <v>585337</v>
      </c>
      <c r="D177" s="55">
        <v>640152</v>
      </c>
      <c r="E177" s="55">
        <v>832188</v>
      </c>
      <c r="F177" s="55">
        <v>399234</v>
      </c>
      <c r="G177" s="55">
        <v>432954</v>
      </c>
      <c r="H177" s="55">
        <v>393301</v>
      </c>
      <c r="I177" s="55">
        <v>186103</v>
      </c>
      <c r="J177" s="55">
        <v>207198</v>
      </c>
      <c r="K177" s="55">
        <v>1276012</v>
      </c>
      <c r="L177" s="55">
        <v>609761</v>
      </c>
      <c r="M177" s="55">
        <v>666251</v>
      </c>
      <c r="N177" s="55">
        <v>869359</v>
      </c>
      <c r="U177" s="55">
        <v>192817</v>
      </c>
      <c r="V177" s="55">
        <v>213836</v>
      </c>
      <c r="W177" s="55">
        <v>1329395</v>
      </c>
      <c r="X177" s="55">
        <v>635572</v>
      </c>
      <c r="Y177" s="55">
        <v>693823</v>
      </c>
      <c r="Z177" s="55">
        <v>909097</v>
      </c>
      <c r="AA177" s="55">
        <v>435890</v>
      </c>
      <c r="AB177" s="55">
        <v>473207</v>
      </c>
      <c r="AC177" s="55">
        <v>420298</v>
      </c>
      <c r="AD177" s="55">
        <v>199682</v>
      </c>
      <c r="AE177" s="55">
        <v>220616</v>
      </c>
      <c r="AF177" s="55">
        <v>1385604</v>
      </c>
      <c r="AG177" s="55">
        <v>662755</v>
      </c>
      <c r="AH177" s="55">
        <v>722849</v>
      </c>
      <c r="AI177" s="55">
        <v>951352</v>
      </c>
      <c r="AJ177" s="55">
        <v>456047</v>
      </c>
      <c r="AK177" s="55">
        <v>495305</v>
      </c>
      <c r="AL177" s="55">
        <v>434252</v>
      </c>
      <c r="AM177" s="55">
        <v>206708</v>
      </c>
      <c r="AN177" s="55">
        <v>227544</v>
      </c>
      <c r="AO177" s="55">
        <v>1444624</v>
      </c>
      <c r="AP177" s="55">
        <v>691301</v>
      </c>
      <c r="AQ177" s="55">
        <v>753323</v>
      </c>
      <c r="AR177" s="55">
        <v>996099</v>
      </c>
      <c r="AS177" s="55">
        <v>477401</v>
      </c>
      <c r="AT177" s="55">
        <v>518698</v>
      </c>
      <c r="AU177" s="55">
        <v>448525</v>
      </c>
      <c r="AV177" s="55">
        <v>213900</v>
      </c>
      <c r="AW177" s="55">
        <v>234625</v>
      </c>
      <c r="AX177" s="55">
        <v>1506442</v>
      </c>
      <c r="AY177" s="55">
        <v>721202</v>
      </c>
      <c r="AZ177" s="55">
        <v>785240</v>
      </c>
      <c r="BA177" s="55">
        <v>1043315</v>
      </c>
      <c r="BB177" s="55">
        <v>499940</v>
      </c>
      <c r="BC177" s="55">
        <v>543375</v>
      </c>
      <c r="BD177" s="55">
        <v>463127</v>
      </c>
      <c r="BE177" s="55">
        <v>221262</v>
      </c>
      <c r="BF177" s="55">
        <v>241865</v>
      </c>
      <c r="BG177" s="55">
        <v>1571095</v>
      </c>
      <c r="BH177" s="55">
        <v>752475</v>
      </c>
      <c r="BI177" s="55">
        <v>818620</v>
      </c>
      <c r="BJ177" s="55">
        <v>1093121</v>
      </c>
      <c r="BK177" s="55">
        <v>523723</v>
      </c>
      <c r="BL177" s="55">
        <v>569398</v>
      </c>
      <c r="BM177" s="55">
        <v>477974</v>
      </c>
      <c r="BN177" s="55">
        <v>228752</v>
      </c>
      <c r="BO177" s="55">
        <v>249222</v>
      </c>
      <c r="BP177" s="190">
        <v>1638631</v>
      </c>
      <c r="BQ177" s="190">
        <v>785143</v>
      </c>
      <c r="BR177" s="190">
        <v>853488</v>
      </c>
      <c r="BS177" s="190">
        <v>1145642</v>
      </c>
      <c r="BT177" s="190">
        <v>548811</v>
      </c>
      <c r="BU177" s="190">
        <v>596831</v>
      </c>
      <c r="BV177" s="190">
        <v>492989</v>
      </c>
      <c r="BW177" s="190">
        <v>236332</v>
      </c>
      <c r="BX177" s="190">
        <v>256657</v>
      </c>
      <c r="BY177" s="267">
        <v>1709058</v>
      </c>
      <c r="BZ177" s="64">
        <v>819208</v>
      </c>
      <c r="CA177" s="64">
        <v>889850</v>
      </c>
      <c r="CB177" s="267">
        <v>1200866</v>
      </c>
      <c r="CC177" s="64">
        <v>575197</v>
      </c>
      <c r="CD177" s="64">
        <v>625669</v>
      </c>
      <c r="CE177" s="267">
        <v>508192</v>
      </c>
      <c r="CF177" s="64">
        <v>244011</v>
      </c>
      <c r="CG177" s="64">
        <v>264181</v>
      </c>
      <c r="CH177" s="55">
        <v>1782380</v>
      </c>
      <c r="CI177" s="55">
        <v>854668</v>
      </c>
      <c r="CJ177" s="55">
        <v>927712</v>
      </c>
      <c r="CK177" s="64">
        <v>1258781</v>
      </c>
      <c r="CL177" s="55">
        <v>602871</v>
      </c>
      <c r="CM177" s="55">
        <v>655910</v>
      </c>
      <c r="CN177" s="64">
        <v>523599</v>
      </c>
      <c r="CO177" s="55">
        <v>251797</v>
      </c>
      <c r="CP177" s="55">
        <v>271802</v>
      </c>
      <c r="CQ177" s="285">
        <v>1858597</v>
      </c>
      <c r="CR177" s="278">
        <v>891521</v>
      </c>
      <c r="CS177" s="278">
        <v>967076</v>
      </c>
      <c r="CT177" s="285">
        <v>1319374</v>
      </c>
      <c r="CU177" s="278">
        <v>631826</v>
      </c>
      <c r="CV177" s="278">
        <v>687548</v>
      </c>
      <c r="CW177" s="285">
        <v>539223</v>
      </c>
      <c r="CX177" s="55">
        <v>259695</v>
      </c>
      <c r="CY177" s="55">
        <v>279528</v>
      </c>
      <c r="CZ177" s="338">
        <v>1937919</v>
      </c>
      <c r="DA177" s="339">
        <v>929877</v>
      </c>
      <c r="DB177" s="339">
        <v>1008042</v>
      </c>
      <c r="DC177" s="340">
        <v>1382827</v>
      </c>
      <c r="DD177" s="339">
        <v>662162</v>
      </c>
      <c r="DE177" s="339">
        <v>720665</v>
      </c>
      <c r="DF177" s="340">
        <v>555092</v>
      </c>
      <c r="DG177" s="339">
        <v>267715</v>
      </c>
      <c r="DH177" s="341">
        <v>287377</v>
      </c>
      <c r="DI177" s="319">
        <v>2020560</v>
      </c>
      <c r="DJ177" s="324">
        <v>969846</v>
      </c>
      <c r="DK177" s="324">
        <v>1050714</v>
      </c>
      <c r="DL177" s="319">
        <v>1449325</v>
      </c>
      <c r="DM177" s="324">
        <v>693981</v>
      </c>
      <c r="DN177" s="324">
        <v>755344</v>
      </c>
      <c r="DO177" s="319">
        <v>571235</v>
      </c>
      <c r="DP177" s="324">
        <v>275865</v>
      </c>
      <c r="DQ177" s="324">
        <v>295370</v>
      </c>
      <c r="DR177" s="55">
        <v>2106543</v>
      </c>
      <c r="DS177" s="55">
        <v>1011438</v>
      </c>
      <c r="DT177" s="55">
        <v>1095105</v>
      </c>
      <c r="DU177" s="55">
        <v>1518868</v>
      </c>
      <c r="DV177" s="55">
        <v>727281</v>
      </c>
      <c r="DW177" s="55">
        <v>791587</v>
      </c>
      <c r="DX177" s="55">
        <v>587675</v>
      </c>
      <c r="DY177" s="55">
        <v>284157</v>
      </c>
      <c r="DZ177" s="55">
        <v>303518</v>
      </c>
    </row>
    <row r="178" spans="1:130" x14ac:dyDescent="0.25">
      <c r="A178" s="57" t="s">
        <v>113</v>
      </c>
      <c r="B178" s="55">
        <v>184038</v>
      </c>
      <c r="C178" s="55">
        <v>91310</v>
      </c>
      <c r="D178" s="55">
        <v>92728</v>
      </c>
      <c r="E178" s="55">
        <v>117880</v>
      </c>
      <c r="F178" s="55">
        <v>58552</v>
      </c>
      <c r="G178" s="55">
        <v>59328</v>
      </c>
      <c r="H178" s="55">
        <v>66158</v>
      </c>
      <c r="I178" s="55">
        <v>32758</v>
      </c>
      <c r="J178" s="55">
        <v>33400</v>
      </c>
      <c r="K178" s="55">
        <v>189551</v>
      </c>
      <c r="L178" s="55">
        <v>94064</v>
      </c>
      <c r="M178" s="55">
        <v>95487</v>
      </c>
      <c r="N178" s="55">
        <v>119748</v>
      </c>
      <c r="U178" s="55">
        <v>34578</v>
      </c>
      <c r="V178" s="55">
        <v>35225</v>
      </c>
      <c r="W178" s="55">
        <v>194932</v>
      </c>
      <c r="X178" s="55">
        <v>96796</v>
      </c>
      <c r="Y178" s="55">
        <v>98136</v>
      </c>
      <c r="Z178" s="55">
        <v>121811</v>
      </c>
      <c r="AA178" s="55">
        <v>60520</v>
      </c>
      <c r="AB178" s="55">
        <v>61291</v>
      </c>
      <c r="AC178" s="55">
        <v>73121</v>
      </c>
      <c r="AD178" s="55">
        <v>36276</v>
      </c>
      <c r="AE178" s="55">
        <v>36845</v>
      </c>
      <c r="AF178" s="55">
        <v>200080</v>
      </c>
      <c r="AG178" s="55">
        <v>99457</v>
      </c>
      <c r="AH178" s="55">
        <v>100623</v>
      </c>
      <c r="AI178" s="55">
        <v>124029</v>
      </c>
      <c r="AJ178" s="55">
        <v>61644</v>
      </c>
      <c r="AK178" s="55">
        <v>62385</v>
      </c>
      <c r="AL178" s="55">
        <v>76051</v>
      </c>
      <c r="AM178" s="55">
        <v>37813</v>
      </c>
      <c r="AN178" s="55">
        <v>38238</v>
      </c>
      <c r="AO178" s="55">
        <v>205021</v>
      </c>
      <c r="AP178" s="55">
        <v>102045</v>
      </c>
      <c r="AQ178" s="55">
        <v>102976</v>
      </c>
      <c r="AR178" s="55">
        <v>126469</v>
      </c>
      <c r="AS178" s="55">
        <v>62901</v>
      </c>
      <c r="AT178" s="55">
        <v>63568</v>
      </c>
      <c r="AU178" s="55">
        <v>78552</v>
      </c>
      <c r="AV178" s="55">
        <v>39144</v>
      </c>
      <c r="AW178" s="55">
        <v>39408</v>
      </c>
      <c r="AX178" s="55">
        <v>210050</v>
      </c>
      <c r="AY178" s="55">
        <v>104650</v>
      </c>
      <c r="AZ178" s="55">
        <v>105400</v>
      </c>
      <c r="BA178" s="55">
        <v>129409</v>
      </c>
      <c r="BB178" s="55">
        <v>64444</v>
      </c>
      <c r="BC178" s="55">
        <v>64965</v>
      </c>
      <c r="BD178" s="55">
        <v>80641</v>
      </c>
      <c r="BE178" s="55">
        <v>40206</v>
      </c>
      <c r="BF178" s="55">
        <v>40435</v>
      </c>
      <c r="BG178" s="55">
        <v>215958</v>
      </c>
      <c r="BH178" s="55">
        <v>107578</v>
      </c>
      <c r="BI178" s="55">
        <v>108380</v>
      </c>
      <c r="BJ178" s="55">
        <v>133323</v>
      </c>
      <c r="BK178" s="55">
        <v>66380</v>
      </c>
      <c r="BL178" s="55">
        <v>66943</v>
      </c>
      <c r="BM178" s="55">
        <v>82635</v>
      </c>
      <c r="BN178" s="55">
        <v>41198</v>
      </c>
      <c r="BO178" s="55">
        <v>41437</v>
      </c>
      <c r="BP178" s="190">
        <v>221987</v>
      </c>
      <c r="BQ178" s="190">
        <v>110567</v>
      </c>
      <c r="BR178" s="190">
        <v>111420</v>
      </c>
      <c r="BS178" s="190">
        <v>137475</v>
      </c>
      <c r="BT178" s="190">
        <v>68436</v>
      </c>
      <c r="BU178" s="190">
        <v>69039</v>
      </c>
      <c r="BV178" s="190">
        <v>84512</v>
      </c>
      <c r="BW178" s="190">
        <v>42131</v>
      </c>
      <c r="BX178" s="190">
        <v>42381</v>
      </c>
      <c r="BY178" s="267">
        <v>228180</v>
      </c>
      <c r="BZ178" s="64">
        <v>113638</v>
      </c>
      <c r="CA178" s="64">
        <v>114542</v>
      </c>
      <c r="CB178" s="267">
        <v>141898</v>
      </c>
      <c r="CC178" s="64">
        <v>70627</v>
      </c>
      <c r="CD178" s="64">
        <v>71271</v>
      </c>
      <c r="CE178" s="267">
        <v>86282</v>
      </c>
      <c r="CF178" s="64">
        <v>43011</v>
      </c>
      <c r="CG178" s="64">
        <v>43271</v>
      </c>
      <c r="CH178" s="55">
        <v>234550</v>
      </c>
      <c r="CI178" s="55">
        <v>116800</v>
      </c>
      <c r="CJ178" s="55">
        <v>117750</v>
      </c>
      <c r="CK178" s="64">
        <v>146605</v>
      </c>
      <c r="CL178" s="55">
        <v>72960</v>
      </c>
      <c r="CM178" s="55">
        <v>73645</v>
      </c>
      <c r="CN178" s="64">
        <v>87945</v>
      </c>
      <c r="CO178" s="55">
        <v>43840</v>
      </c>
      <c r="CP178" s="55">
        <v>44105</v>
      </c>
      <c r="CQ178" s="285">
        <v>241126</v>
      </c>
      <c r="CR178" s="278">
        <v>120063</v>
      </c>
      <c r="CS178" s="278">
        <v>121063</v>
      </c>
      <c r="CT178" s="285">
        <v>151610</v>
      </c>
      <c r="CU178" s="278">
        <v>75442</v>
      </c>
      <c r="CV178" s="278">
        <v>76168</v>
      </c>
      <c r="CW178" s="285">
        <v>89516</v>
      </c>
      <c r="CX178" s="55">
        <v>44621</v>
      </c>
      <c r="CY178" s="55">
        <v>44895</v>
      </c>
      <c r="CZ178" s="338">
        <v>248023</v>
      </c>
      <c r="DA178" s="339">
        <v>123492</v>
      </c>
      <c r="DB178" s="339">
        <v>124531</v>
      </c>
      <c r="DC178" s="340">
        <v>156916</v>
      </c>
      <c r="DD178" s="339">
        <v>78078</v>
      </c>
      <c r="DE178" s="339">
        <v>78838</v>
      </c>
      <c r="DF178" s="340">
        <v>91107</v>
      </c>
      <c r="DG178" s="339">
        <v>45414</v>
      </c>
      <c r="DH178" s="341">
        <v>45693</v>
      </c>
      <c r="DI178" s="319">
        <v>255337</v>
      </c>
      <c r="DJ178" s="324">
        <v>127143</v>
      </c>
      <c r="DK178" s="324">
        <v>128194</v>
      </c>
      <c r="DL178" s="319">
        <v>162507</v>
      </c>
      <c r="DM178" s="324">
        <v>80864</v>
      </c>
      <c r="DN178" s="324">
        <v>81643</v>
      </c>
      <c r="DO178" s="319">
        <v>92830</v>
      </c>
      <c r="DP178" s="324">
        <v>46279</v>
      </c>
      <c r="DQ178" s="324">
        <v>46551</v>
      </c>
      <c r="DR178" s="55">
        <v>263080</v>
      </c>
      <c r="DS178" s="55">
        <v>131015</v>
      </c>
      <c r="DT178" s="55">
        <v>132065</v>
      </c>
      <c r="DU178" s="55">
        <v>168389</v>
      </c>
      <c r="DV178" s="55">
        <v>83799</v>
      </c>
      <c r="DW178" s="55">
        <v>84590</v>
      </c>
      <c r="DX178" s="55">
        <v>94691</v>
      </c>
      <c r="DY178" s="55">
        <v>47216</v>
      </c>
      <c r="DZ178" s="55">
        <v>47475</v>
      </c>
    </row>
    <row r="179" spans="1:130" x14ac:dyDescent="0.25">
      <c r="A179" s="57">
        <v>41157</v>
      </c>
      <c r="B179" s="55">
        <v>162969</v>
      </c>
      <c r="C179" s="55">
        <v>81000</v>
      </c>
      <c r="D179" s="55">
        <v>81969</v>
      </c>
      <c r="E179" s="55">
        <v>110635</v>
      </c>
      <c r="F179" s="55">
        <v>54727</v>
      </c>
      <c r="G179" s="55">
        <v>55908</v>
      </c>
      <c r="H179" s="55">
        <v>52334</v>
      </c>
      <c r="I179" s="55">
        <v>26273</v>
      </c>
      <c r="J179" s="55">
        <v>26061</v>
      </c>
      <c r="K179" s="55">
        <v>169648</v>
      </c>
      <c r="L179" s="55">
        <v>84392</v>
      </c>
      <c r="M179" s="55">
        <v>85256</v>
      </c>
      <c r="N179" s="55">
        <v>114700</v>
      </c>
      <c r="U179" s="55">
        <v>27519</v>
      </c>
      <c r="V179" s="55">
        <v>27429</v>
      </c>
      <c r="W179" s="55">
        <v>176839</v>
      </c>
      <c r="X179" s="55">
        <v>87916</v>
      </c>
      <c r="Y179" s="55">
        <v>88923</v>
      </c>
      <c r="Z179" s="55">
        <v>119035</v>
      </c>
      <c r="AA179" s="55">
        <v>59089</v>
      </c>
      <c r="AB179" s="55">
        <v>59946</v>
      </c>
      <c r="AC179" s="55">
        <v>57804</v>
      </c>
      <c r="AD179" s="55">
        <v>28827</v>
      </c>
      <c r="AE179" s="55">
        <v>28977</v>
      </c>
      <c r="AF179" s="55">
        <v>184494</v>
      </c>
      <c r="AG179" s="55">
        <v>91572</v>
      </c>
      <c r="AH179" s="55">
        <v>92922</v>
      </c>
      <c r="AI179" s="55">
        <v>123562</v>
      </c>
      <c r="AJ179" s="55">
        <v>61340</v>
      </c>
      <c r="AK179" s="55">
        <v>62222</v>
      </c>
      <c r="AL179" s="55">
        <v>60932</v>
      </c>
      <c r="AM179" s="55">
        <v>30232</v>
      </c>
      <c r="AN179" s="55">
        <v>30700</v>
      </c>
      <c r="AO179" s="55">
        <v>192451</v>
      </c>
      <c r="AP179" s="55">
        <v>95323</v>
      </c>
      <c r="AQ179" s="55">
        <v>97128</v>
      </c>
      <c r="AR179" s="55">
        <v>128104</v>
      </c>
      <c r="AS179" s="55">
        <v>63542</v>
      </c>
      <c r="AT179" s="55">
        <v>64562</v>
      </c>
      <c r="AU179" s="55">
        <v>64347</v>
      </c>
      <c r="AV179" s="55">
        <v>31781</v>
      </c>
      <c r="AW179" s="55">
        <v>32566</v>
      </c>
      <c r="AX179" s="55">
        <v>200269</v>
      </c>
      <c r="AY179" s="55">
        <v>99037</v>
      </c>
      <c r="AZ179" s="55">
        <v>101232</v>
      </c>
      <c r="BA179" s="55">
        <v>132289</v>
      </c>
      <c r="BB179" s="55">
        <v>65508</v>
      </c>
      <c r="BC179" s="55">
        <v>66781</v>
      </c>
      <c r="BD179" s="55">
        <v>67980</v>
      </c>
      <c r="BE179" s="55">
        <v>33529</v>
      </c>
      <c r="BF179" s="55">
        <v>34451</v>
      </c>
      <c r="BG179" s="55">
        <v>207171</v>
      </c>
      <c r="BH179" s="55">
        <v>102443</v>
      </c>
      <c r="BI179" s="55">
        <v>104728</v>
      </c>
      <c r="BJ179" s="55">
        <v>135761</v>
      </c>
      <c r="BK179" s="55">
        <v>67205</v>
      </c>
      <c r="BL179" s="55">
        <v>68556</v>
      </c>
      <c r="BM179" s="55">
        <v>71410</v>
      </c>
      <c r="BN179" s="55">
        <v>35238</v>
      </c>
      <c r="BO179" s="55">
        <v>36172</v>
      </c>
      <c r="BP179" s="190">
        <v>213930</v>
      </c>
      <c r="BQ179" s="190">
        <v>105826</v>
      </c>
      <c r="BR179" s="190">
        <v>108104</v>
      </c>
      <c r="BS179" s="190">
        <v>139407</v>
      </c>
      <c r="BT179" s="190">
        <v>68992</v>
      </c>
      <c r="BU179" s="190">
        <v>70415</v>
      </c>
      <c r="BV179" s="190">
        <v>74523</v>
      </c>
      <c r="BW179" s="190">
        <v>36834</v>
      </c>
      <c r="BX179" s="190">
        <v>37689</v>
      </c>
      <c r="BY179" s="267">
        <v>220453</v>
      </c>
      <c r="BZ179" s="64">
        <v>109137</v>
      </c>
      <c r="CA179" s="64">
        <v>111316</v>
      </c>
      <c r="CB179" s="267">
        <v>143201</v>
      </c>
      <c r="CC179" s="64">
        <v>70865</v>
      </c>
      <c r="CD179" s="64">
        <v>72336</v>
      </c>
      <c r="CE179" s="267">
        <v>77252</v>
      </c>
      <c r="CF179" s="64">
        <v>38272</v>
      </c>
      <c r="CG179" s="64">
        <v>38980</v>
      </c>
      <c r="CH179" s="55">
        <v>226774</v>
      </c>
      <c r="CI179" s="55">
        <v>112375</v>
      </c>
      <c r="CJ179" s="55">
        <v>114399</v>
      </c>
      <c r="CK179" s="64">
        <v>147211</v>
      </c>
      <c r="CL179" s="55">
        <v>72868</v>
      </c>
      <c r="CM179" s="55">
        <v>74343</v>
      </c>
      <c r="CN179" s="64">
        <v>79563</v>
      </c>
      <c r="CO179" s="55">
        <v>39507</v>
      </c>
      <c r="CP179" s="55">
        <v>40056</v>
      </c>
      <c r="CQ179" s="285">
        <v>233178</v>
      </c>
      <c r="CR179" s="278">
        <v>115630</v>
      </c>
      <c r="CS179" s="278">
        <v>117548</v>
      </c>
      <c r="CT179" s="285">
        <v>151717</v>
      </c>
      <c r="CU179" s="278">
        <v>75154</v>
      </c>
      <c r="CV179" s="278">
        <v>76563</v>
      </c>
      <c r="CW179" s="285">
        <v>81461</v>
      </c>
      <c r="CX179" s="55">
        <v>40476</v>
      </c>
      <c r="CY179" s="55">
        <v>40985</v>
      </c>
      <c r="CZ179" s="338">
        <v>240456</v>
      </c>
      <c r="DA179" s="339">
        <v>119208</v>
      </c>
      <c r="DB179" s="339">
        <v>121248</v>
      </c>
      <c r="DC179" s="340">
        <v>157187</v>
      </c>
      <c r="DD179" s="339">
        <v>77828</v>
      </c>
      <c r="DE179" s="339">
        <v>79359</v>
      </c>
      <c r="DF179" s="340">
        <v>83269</v>
      </c>
      <c r="DG179" s="339">
        <v>41380</v>
      </c>
      <c r="DH179" s="341">
        <v>41889</v>
      </c>
      <c r="DI179" s="319">
        <v>247860</v>
      </c>
      <c r="DJ179" s="324">
        <v>122847</v>
      </c>
      <c r="DK179" s="324">
        <v>125013</v>
      </c>
      <c r="DL179" s="319">
        <v>162894</v>
      </c>
      <c r="DM179" s="324">
        <v>80620</v>
      </c>
      <c r="DN179" s="324">
        <v>82274</v>
      </c>
      <c r="DO179" s="319">
        <v>84966</v>
      </c>
      <c r="DP179" s="324">
        <v>42227</v>
      </c>
      <c r="DQ179" s="324">
        <v>42739</v>
      </c>
      <c r="DR179" s="55">
        <v>255435</v>
      </c>
      <c r="DS179" s="55">
        <v>126575</v>
      </c>
      <c r="DT179" s="55">
        <v>128860</v>
      </c>
      <c r="DU179" s="55">
        <v>168873</v>
      </c>
      <c r="DV179" s="55">
        <v>83549</v>
      </c>
      <c r="DW179" s="55">
        <v>85324</v>
      </c>
      <c r="DX179" s="55">
        <v>86562</v>
      </c>
      <c r="DY179" s="55">
        <v>43026</v>
      </c>
      <c r="DZ179" s="55">
        <v>43536</v>
      </c>
    </row>
    <row r="180" spans="1:130" x14ac:dyDescent="0.25">
      <c r="A180" s="57">
        <v>41913</v>
      </c>
      <c r="B180" s="55">
        <v>149911</v>
      </c>
      <c r="C180" s="55">
        <v>73263</v>
      </c>
      <c r="D180" s="55">
        <v>76648</v>
      </c>
      <c r="E180" s="55">
        <v>104001</v>
      </c>
      <c r="F180" s="55">
        <v>50407</v>
      </c>
      <c r="G180" s="55">
        <v>53594</v>
      </c>
      <c r="H180" s="55">
        <v>45910</v>
      </c>
      <c r="I180" s="55">
        <v>22856</v>
      </c>
      <c r="J180" s="55">
        <v>23054</v>
      </c>
      <c r="K180" s="55">
        <v>156533</v>
      </c>
      <c r="L180" s="55">
        <v>76746</v>
      </c>
      <c r="M180" s="55">
        <v>79787</v>
      </c>
      <c r="N180" s="55">
        <v>108793</v>
      </c>
      <c r="U180" s="55">
        <v>23882</v>
      </c>
      <c r="V180" s="55">
        <v>23858</v>
      </c>
      <c r="W180" s="55">
        <v>163210</v>
      </c>
      <c r="X180" s="55">
        <v>80287</v>
      </c>
      <c r="Y180" s="55">
        <v>82923</v>
      </c>
      <c r="Z180" s="55">
        <v>113692</v>
      </c>
      <c r="AA180" s="55">
        <v>55413</v>
      </c>
      <c r="AB180" s="55">
        <v>58279</v>
      </c>
      <c r="AC180" s="55">
        <v>49518</v>
      </c>
      <c r="AD180" s="55">
        <v>24874</v>
      </c>
      <c r="AE180" s="55">
        <v>24644</v>
      </c>
      <c r="AF180" s="55">
        <v>170082</v>
      </c>
      <c r="AG180" s="55">
        <v>83923</v>
      </c>
      <c r="AH180" s="55">
        <v>86159</v>
      </c>
      <c r="AI180" s="55">
        <v>118746</v>
      </c>
      <c r="AJ180" s="55">
        <v>58056</v>
      </c>
      <c r="AK180" s="55">
        <v>60690</v>
      </c>
      <c r="AL180" s="55">
        <v>51336</v>
      </c>
      <c r="AM180" s="55">
        <v>25867</v>
      </c>
      <c r="AN180" s="55">
        <v>25469</v>
      </c>
      <c r="AO180" s="55">
        <v>177334</v>
      </c>
      <c r="AP180" s="55">
        <v>87704</v>
      </c>
      <c r="AQ180" s="55">
        <v>89630</v>
      </c>
      <c r="AR180" s="55">
        <v>124039</v>
      </c>
      <c r="AS180" s="55">
        <v>60810</v>
      </c>
      <c r="AT180" s="55">
        <v>63229</v>
      </c>
      <c r="AU180" s="55">
        <v>53295</v>
      </c>
      <c r="AV180" s="55">
        <v>26894</v>
      </c>
      <c r="AW180" s="55">
        <v>26401</v>
      </c>
      <c r="AX180" s="55">
        <v>185111</v>
      </c>
      <c r="AY180" s="55">
        <v>91666</v>
      </c>
      <c r="AZ180" s="55">
        <v>93445</v>
      </c>
      <c r="BA180" s="55">
        <v>129623</v>
      </c>
      <c r="BB180" s="55">
        <v>63684</v>
      </c>
      <c r="BC180" s="55">
        <v>65939</v>
      </c>
      <c r="BD180" s="55">
        <v>55488</v>
      </c>
      <c r="BE180" s="55">
        <v>27982</v>
      </c>
      <c r="BF180" s="55">
        <v>27506</v>
      </c>
      <c r="BG180" s="55">
        <v>193435</v>
      </c>
      <c r="BH180" s="55">
        <v>95789</v>
      </c>
      <c r="BI180" s="55">
        <v>97646</v>
      </c>
      <c r="BJ180" s="55">
        <v>135506</v>
      </c>
      <c r="BK180" s="55">
        <v>66657</v>
      </c>
      <c r="BL180" s="55">
        <v>68849</v>
      </c>
      <c r="BM180" s="55">
        <v>57929</v>
      </c>
      <c r="BN180" s="55">
        <v>29132</v>
      </c>
      <c r="BO180" s="55">
        <v>28797</v>
      </c>
      <c r="BP180" s="190">
        <v>202275</v>
      </c>
      <c r="BQ180" s="190">
        <v>100046</v>
      </c>
      <c r="BR180" s="190">
        <v>102229</v>
      </c>
      <c r="BS180" s="190">
        <v>141665</v>
      </c>
      <c r="BT180" s="190">
        <v>69703</v>
      </c>
      <c r="BU180" s="190">
        <v>71962</v>
      </c>
      <c r="BV180" s="190">
        <v>60610</v>
      </c>
      <c r="BW180" s="190">
        <v>30343</v>
      </c>
      <c r="BX180" s="190">
        <v>30267</v>
      </c>
      <c r="BY180" s="267">
        <v>211576</v>
      </c>
      <c r="BZ180" s="64">
        <v>104436</v>
      </c>
      <c r="CA180" s="64">
        <v>107140</v>
      </c>
      <c r="CB180" s="267">
        <v>148009</v>
      </c>
      <c r="CC180" s="64">
        <v>72781</v>
      </c>
      <c r="CD180" s="64">
        <v>75228</v>
      </c>
      <c r="CE180" s="267">
        <v>63567</v>
      </c>
      <c r="CF180" s="64">
        <v>31655</v>
      </c>
      <c r="CG180" s="64">
        <v>31912</v>
      </c>
      <c r="CH180" s="55">
        <v>221180</v>
      </c>
      <c r="CI180" s="55">
        <v>108922</v>
      </c>
      <c r="CJ180" s="55">
        <v>112258</v>
      </c>
      <c r="CK180" s="64">
        <v>154373</v>
      </c>
      <c r="CL180" s="55">
        <v>75811</v>
      </c>
      <c r="CM180" s="55">
        <v>78562</v>
      </c>
      <c r="CN180" s="64">
        <v>66807</v>
      </c>
      <c r="CO180" s="55">
        <v>33111</v>
      </c>
      <c r="CP180" s="55">
        <v>33696</v>
      </c>
      <c r="CQ180" s="285">
        <v>230644</v>
      </c>
      <c r="CR180" s="278">
        <v>113367</v>
      </c>
      <c r="CS180" s="278">
        <v>117277</v>
      </c>
      <c r="CT180" s="285">
        <v>160381</v>
      </c>
      <c r="CU180" s="278">
        <v>78607</v>
      </c>
      <c r="CV180" s="278">
        <v>81774</v>
      </c>
      <c r="CW180" s="285">
        <v>70263</v>
      </c>
      <c r="CX180" s="55">
        <v>34760</v>
      </c>
      <c r="CY180" s="55">
        <v>35503</v>
      </c>
      <c r="CZ180" s="338">
        <v>239195</v>
      </c>
      <c r="DA180" s="339">
        <v>117507</v>
      </c>
      <c r="DB180" s="339">
        <v>121688</v>
      </c>
      <c r="DC180" s="340">
        <v>165677</v>
      </c>
      <c r="DD180" s="339">
        <v>81133</v>
      </c>
      <c r="DE180" s="339">
        <v>84544</v>
      </c>
      <c r="DF180" s="340">
        <v>73518</v>
      </c>
      <c r="DG180" s="339">
        <v>36374</v>
      </c>
      <c r="DH180" s="341">
        <v>37144</v>
      </c>
      <c r="DI180" s="319">
        <v>247607</v>
      </c>
      <c r="DJ180" s="324">
        <v>121622</v>
      </c>
      <c r="DK180" s="324">
        <v>125985</v>
      </c>
      <c r="DL180" s="319">
        <v>171143</v>
      </c>
      <c r="DM180" s="324">
        <v>83745</v>
      </c>
      <c r="DN180" s="324">
        <v>87398</v>
      </c>
      <c r="DO180" s="319">
        <v>76464</v>
      </c>
      <c r="DP180" s="324">
        <v>37877</v>
      </c>
      <c r="DQ180" s="324">
        <v>38587</v>
      </c>
      <c r="DR180" s="55">
        <v>255768</v>
      </c>
      <c r="DS180" s="55">
        <v>125658</v>
      </c>
      <c r="DT180" s="55">
        <v>130110</v>
      </c>
      <c r="DU180" s="55">
        <v>176748</v>
      </c>
      <c r="DV180" s="55">
        <v>86438</v>
      </c>
      <c r="DW180" s="55">
        <v>90310</v>
      </c>
      <c r="DX180" s="55">
        <v>79020</v>
      </c>
      <c r="DY180" s="55">
        <v>39220</v>
      </c>
      <c r="DZ180" s="55">
        <v>39800</v>
      </c>
    </row>
    <row r="181" spans="1:130" s="270" customFormat="1" x14ac:dyDescent="0.25">
      <c r="A181" s="269" t="s">
        <v>114</v>
      </c>
      <c r="B181" s="270">
        <v>133989</v>
      </c>
      <c r="C181" s="270">
        <v>64628</v>
      </c>
      <c r="D181" s="270">
        <v>69361</v>
      </c>
      <c r="E181" s="270">
        <v>94574</v>
      </c>
      <c r="F181" s="270">
        <v>45236</v>
      </c>
      <c r="G181" s="270">
        <v>49338</v>
      </c>
      <c r="H181" s="270">
        <v>39415</v>
      </c>
      <c r="I181" s="270">
        <v>19392</v>
      </c>
      <c r="J181" s="270">
        <v>20023</v>
      </c>
      <c r="K181" s="270">
        <v>139407</v>
      </c>
      <c r="L181" s="270">
        <v>67424</v>
      </c>
      <c r="M181" s="270">
        <v>71983</v>
      </c>
      <c r="N181" s="270">
        <v>98840</v>
      </c>
      <c r="U181" s="270">
        <v>20060</v>
      </c>
      <c r="V181" s="270">
        <v>20507</v>
      </c>
      <c r="W181" s="270">
        <v>145811</v>
      </c>
      <c r="X181" s="270">
        <v>70698</v>
      </c>
      <c r="Y181" s="270">
        <v>75113</v>
      </c>
      <c r="Z181" s="270">
        <v>103841</v>
      </c>
      <c r="AA181" s="270">
        <v>49854</v>
      </c>
      <c r="AB181" s="270">
        <v>53987</v>
      </c>
      <c r="AC181" s="270">
        <v>41970</v>
      </c>
      <c r="AD181" s="270">
        <v>20844</v>
      </c>
      <c r="AE181" s="270">
        <v>21126</v>
      </c>
      <c r="AF181" s="270">
        <v>153058</v>
      </c>
      <c r="AG181" s="270">
        <v>74394</v>
      </c>
      <c r="AH181" s="270">
        <v>78664</v>
      </c>
      <c r="AI181" s="270">
        <v>109492</v>
      </c>
      <c r="AJ181" s="270">
        <v>52674</v>
      </c>
      <c r="AK181" s="270">
        <v>56818</v>
      </c>
      <c r="AL181" s="270">
        <v>43566</v>
      </c>
      <c r="AM181" s="270">
        <v>21720</v>
      </c>
      <c r="AN181" s="270">
        <v>21846</v>
      </c>
      <c r="AO181" s="270">
        <v>160949</v>
      </c>
      <c r="AP181" s="270">
        <v>78440</v>
      </c>
      <c r="AQ181" s="270">
        <v>82509</v>
      </c>
      <c r="AR181" s="270">
        <v>115670</v>
      </c>
      <c r="AS181" s="270">
        <v>55779</v>
      </c>
      <c r="AT181" s="270">
        <v>59891</v>
      </c>
      <c r="AU181" s="270">
        <v>45279</v>
      </c>
      <c r="AV181" s="270">
        <v>22661</v>
      </c>
      <c r="AW181" s="270">
        <v>22618</v>
      </c>
      <c r="AX181" s="270">
        <v>169356</v>
      </c>
      <c r="AY181" s="270">
        <v>82780</v>
      </c>
      <c r="AZ181" s="270">
        <v>86576</v>
      </c>
      <c r="BA181" s="270">
        <v>122280</v>
      </c>
      <c r="BB181" s="270">
        <v>59127</v>
      </c>
      <c r="BC181" s="270">
        <v>63153</v>
      </c>
      <c r="BD181" s="270">
        <v>47076</v>
      </c>
      <c r="BE181" s="270">
        <v>23653</v>
      </c>
      <c r="BF181" s="270">
        <v>23423</v>
      </c>
      <c r="BG181" s="270">
        <v>177977</v>
      </c>
      <c r="BH181" s="270">
        <v>87264</v>
      </c>
      <c r="BI181" s="270">
        <v>90713</v>
      </c>
      <c r="BJ181" s="270">
        <v>129138</v>
      </c>
      <c r="BK181" s="270">
        <v>62631</v>
      </c>
      <c r="BL181" s="270">
        <v>66507</v>
      </c>
      <c r="BM181" s="270">
        <v>48839</v>
      </c>
      <c r="BN181" s="270">
        <v>24633</v>
      </c>
      <c r="BO181" s="270">
        <v>24206</v>
      </c>
      <c r="BP181" s="271">
        <v>186651</v>
      </c>
      <c r="BQ181" s="271">
        <v>91805</v>
      </c>
      <c r="BR181" s="271">
        <v>94846</v>
      </c>
      <c r="BS181" s="271">
        <v>136098</v>
      </c>
      <c r="BT181" s="271">
        <v>66226</v>
      </c>
      <c r="BU181" s="271">
        <v>69872</v>
      </c>
      <c r="BV181" s="271">
        <v>50553</v>
      </c>
      <c r="BW181" s="271">
        <v>25579</v>
      </c>
      <c r="BX181" s="271">
        <v>24974</v>
      </c>
      <c r="BY181" s="272">
        <v>195520</v>
      </c>
      <c r="BZ181" s="273">
        <v>96438</v>
      </c>
      <c r="CA181" s="273">
        <v>99082</v>
      </c>
      <c r="CB181" s="272">
        <v>143215</v>
      </c>
      <c r="CC181" s="273">
        <v>69915</v>
      </c>
      <c r="CD181" s="273">
        <v>73300</v>
      </c>
      <c r="CE181" s="272">
        <v>52305</v>
      </c>
      <c r="CF181" s="273">
        <v>26523</v>
      </c>
      <c r="CG181" s="273">
        <v>25782</v>
      </c>
      <c r="CH181" s="270">
        <v>204768</v>
      </c>
      <c r="CI181" s="270">
        <v>101216</v>
      </c>
      <c r="CJ181" s="270">
        <v>103552</v>
      </c>
      <c r="CK181" s="273">
        <v>150573</v>
      </c>
      <c r="CL181" s="270">
        <v>73716</v>
      </c>
      <c r="CM181" s="270">
        <v>76857</v>
      </c>
      <c r="CN181" s="273">
        <v>54195</v>
      </c>
      <c r="CO181" s="270">
        <v>27500</v>
      </c>
      <c r="CP181" s="270">
        <v>26695</v>
      </c>
      <c r="CQ181" s="286">
        <v>214544</v>
      </c>
      <c r="CR181" s="279">
        <v>106182</v>
      </c>
      <c r="CS181" s="279">
        <v>108362</v>
      </c>
      <c r="CT181" s="286">
        <v>158221</v>
      </c>
      <c r="CU181" s="279">
        <v>77637</v>
      </c>
      <c r="CV181" s="279">
        <v>80584</v>
      </c>
      <c r="CW181" s="286">
        <v>56323</v>
      </c>
      <c r="CX181" s="270">
        <v>28545</v>
      </c>
      <c r="CY181" s="270">
        <v>27778</v>
      </c>
      <c r="CZ181" s="342">
        <v>224856</v>
      </c>
      <c r="DA181" s="343">
        <v>111300</v>
      </c>
      <c r="DB181" s="343">
        <v>113556</v>
      </c>
      <c r="DC181" s="344">
        <v>166164</v>
      </c>
      <c r="DD181" s="343">
        <v>81654</v>
      </c>
      <c r="DE181" s="343">
        <v>84510</v>
      </c>
      <c r="DF181" s="344">
        <v>58692</v>
      </c>
      <c r="DG181" s="343">
        <v>29646</v>
      </c>
      <c r="DH181" s="345">
        <v>29046</v>
      </c>
      <c r="DI181" s="320">
        <v>235671</v>
      </c>
      <c r="DJ181" s="325">
        <v>116547</v>
      </c>
      <c r="DK181" s="325">
        <v>119124</v>
      </c>
      <c r="DL181" s="320">
        <v>174378</v>
      </c>
      <c r="DM181" s="325">
        <v>85742</v>
      </c>
      <c r="DN181" s="325">
        <v>88636</v>
      </c>
      <c r="DO181" s="320">
        <v>61293</v>
      </c>
      <c r="DP181" s="325">
        <v>30805</v>
      </c>
      <c r="DQ181" s="325">
        <v>30488</v>
      </c>
      <c r="DR181" s="270">
        <v>246947</v>
      </c>
      <c r="DS181" s="270">
        <v>121930</v>
      </c>
      <c r="DT181" s="270">
        <v>125017</v>
      </c>
      <c r="DU181" s="270">
        <v>182776</v>
      </c>
      <c r="DV181" s="270">
        <v>89860</v>
      </c>
      <c r="DW181" s="270">
        <v>92916</v>
      </c>
      <c r="DX181" s="270">
        <v>64171</v>
      </c>
      <c r="DY181" s="270">
        <v>32070</v>
      </c>
      <c r="DZ181" s="270">
        <v>32101</v>
      </c>
    </row>
    <row r="182" spans="1:130" s="270" customFormat="1" x14ac:dyDescent="0.25">
      <c r="A182" s="269" t="s">
        <v>115</v>
      </c>
      <c r="B182" s="270">
        <v>119989</v>
      </c>
      <c r="C182" s="270">
        <v>56606</v>
      </c>
      <c r="D182" s="270">
        <v>63383</v>
      </c>
      <c r="E182" s="270">
        <v>86152</v>
      </c>
      <c r="F182" s="270">
        <v>40376</v>
      </c>
      <c r="G182" s="270">
        <v>45776</v>
      </c>
      <c r="H182" s="270">
        <v>33837</v>
      </c>
      <c r="I182" s="270">
        <v>16230</v>
      </c>
      <c r="J182" s="270">
        <v>17607</v>
      </c>
      <c r="K182" s="270">
        <v>124570</v>
      </c>
      <c r="L182" s="270">
        <v>58560</v>
      </c>
      <c r="M182" s="270">
        <v>66010</v>
      </c>
      <c r="N182" s="270">
        <v>90062</v>
      </c>
      <c r="U182" s="270">
        <v>16469</v>
      </c>
      <c r="V182" s="270">
        <v>18039</v>
      </c>
      <c r="W182" s="270">
        <v>129405</v>
      </c>
      <c r="X182" s="270">
        <v>60839</v>
      </c>
      <c r="Y182" s="270">
        <v>68566</v>
      </c>
      <c r="Z182" s="270">
        <v>94152</v>
      </c>
      <c r="AA182" s="270">
        <v>44029</v>
      </c>
      <c r="AB182" s="270">
        <v>50123</v>
      </c>
      <c r="AC182" s="270">
        <v>35253</v>
      </c>
      <c r="AD182" s="270">
        <v>16810</v>
      </c>
      <c r="AE182" s="270">
        <v>18443</v>
      </c>
      <c r="AF182" s="270">
        <v>134609</v>
      </c>
      <c r="AG182" s="270">
        <v>63465</v>
      </c>
      <c r="AH182" s="270">
        <v>71144</v>
      </c>
      <c r="AI182" s="270">
        <v>98529</v>
      </c>
      <c r="AJ182" s="270">
        <v>46220</v>
      </c>
      <c r="AK182" s="270">
        <v>52309</v>
      </c>
      <c r="AL182" s="270">
        <v>36080</v>
      </c>
      <c r="AM182" s="270">
        <v>17245</v>
      </c>
      <c r="AN182" s="270">
        <v>18835</v>
      </c>
      <c r="AO182" s="270">
        <v>140328</v>
      </c>
      <c r="AP182" s="270">
        <v>66472</v>
      </c>
      <c r="AQ182" s="270">
        <v>73856</v>
      </c>
      <c r="AR182" s="270">
        <v>103326</v>
      </c>
      <c r="AS182" s="270">
        <v>48704</v>
      </c>
      <c r="AT182" s="270">
        <v>54622</v>
      </c>
      <c r="AU182" s="270">
        <v>37002</v>
      </c>
      <c r="AV182" s="270">
        <v>17768</v>
      </c>
      <c r="AW182" s="270">
        <v>19234</v>
      </c>
      <c r="AX182" s="270">
        <v>146666</v>
      </c>
      <c r="AY182" s="270">
        <v>69884</v>
      </c>
      <c r="AZ182" s="270">
        <v>76782</v>
      </c>
      <c r="BA182" s="270">
        <v>108653</v>
      </c>
      <c r="BB182" s="270">
        <v>51513</v>
      </c>
      <c r="BC182" s="270">
        <v>57140</v>
      </c>
      <c r="BD182" s="270">
        <v>38013</v>
      </c>
      <c r="BE182" s="270">
        <v>18371</v>
      </c>
      <c r="BF182" s="270">
        <v>19642</v>
      </c>
      <c r="BG182" s="270">
        <v>153873</v>
      </c>
      <c r="BH182" s="270">
        <v>73766</v>
      </c>
      <c r="BI182" s="270">
        <v>80107</v>
      </c>
      <c r="BJ182" s="270">
        <v>114659</v>
      </c>
      <c r="BK182" s="270">
        <v>54690</v>
      </c>
      <c r="BL182" s="270">
        <v>59969</v>
      </c>
      <c r="BM182" s="270">
        <v>39214</v>
      </c>
      <c r="BN182" s="270">
        <v>19076</v>
      </c>
      <c r="BO182" s="270">
        <v>20138</v>
      </c>
      <c r="BP182" s="271">
        <v>162056</v>
      </c>
      <c r="BQ182" s="271">
        <v>78118</v>
      </c>
      <c r="BR182" s="271">
        <v>83938</v>
      </c>
      <c r="BS182" s="271">
        <v>121395</v>
      </c>
      <c r="BT182" s="271">
        <v>58223</v>
      </c>
      <c r="BU182" s="271">
        <v>63172</v>
      </c>
      <c r="BV182" s="271">
        <v>40661</v>
      </c>
      <c r="BW182" s="271">
        <v>19895</v>
      </c>
      <c r="BX182" s="271">
        <v>20766</v>
      </c>
      <c r="BY182" s="272">
        <v>171070</v>
      </c>
      <c r="BZ182" s="273">
        <v>82892</v>
      </c>
      <c r="CA182" s="273">
        <v>88178</v>
      </c>
      <c r="CB182" s="272">
        <v>128776</v>
      </c>
      <c r="CC182" s="273">
        <v>62086</v>
      </c>
      <c r="CD182" s="273">
        <v>66690</v>
      </c>
      <c r="CE182" s="272">
        <v>42294</v>
      </c>
      <c r="CF182" s="273">
        <v>20806</v>
      </c>
      <c r="CG182" s="273">
        <v>21488</v>
      </c>
      <c r="CH182" s="270">
        <v>180727</v>
      </c>
      <c r="CI182" s="270">
        <v>88014</v>
      </c>
      <c r="CJ182" s="270">
        <v>92713</v>
      </c>
      <c r="CK182" s="273">
        <v>136676</v>
      </c>
      <c r="CL182" s="270">
        <v>66231</v>
      </c>
      <c r="CM182" s="270">
        <v>70445</v>
      </c>
      <c r="CN182" s="273">
        <v>44051</v>
      </c>
      <c r="CO182" s="270">
        <v>21783</v>
      </c>
      <c r="CP182" s="270">
        <v>22268</v>
      </c>
      <c r="CQ182" s="286">
        <v>190892</v>
      </c>
      <c r="CR182" s="279">
        <v>93423</v>
      </c>
      <c r="CS182" s="279">
        <v>97469</v>
      </c>
      <c r="CT182" s="286">
        <v>145013</v>
      </c>
      <c r="CU182" s="279">
        <v>70618</v>
      </c>
      <c r="CV182" s="279">
        <v>74395</v>
      </c>
      <c r="CW182" s="286">
        <v>45879</v>
      </c>
      <c r="CX182" s="270">
        <v>22805</v>
      </c>
      <c r="CY182" s="270">
        <v>23074</v>
      </c>
      <c r="CZ182" s="342">
        <v>201274</v>
      </c>
      <c r="DA182" s="343">
        <v>98978</v>
      </c>
      <c r="DB182" s="343">
        <v>102296</v>
      </c>
      <c r="DC182" s="344">
        <v>153594</v>
      </c>
      <c r="DD182" s="343">
        <v>75160</v>
      </c>
      <c r="DE182" s="343">
        <v>78434</v>
      </c>
      <c r="DF182" s="344">
        <v>47680</v>
      </c>
      <c r="DG182" s="343">
        <v>23818</v>
      </c>
      <c r="DH182" s="345">
        <v>23862</v>
      </c>
      <c r="DI182" s="320">
        <v>211700</v>
      </c>
      <c r="DJ182" s="325">
        <v>104587</v>
      </c>
      <c r="DK182" s="325">
        <v>107113</v>
      </c>
      <c r="DL182" s="320">
        <v>162276</v>
      </c>
      <c r="DM182" s="325">
        <v>79791</v>
      </c>
      <c r="DN182" s="325">
        <v>82485</v>
      </c>
      <c r="DO182" s="320">
        <v>49424</v>
      </c>
      <c r="DP182" s="325">
        <v>24796</v>
      </c>
      <c r="DQ182" s="325">
        <v>24628</v>
      </c>
      <c r="DR182" s="270">
        <v>222323</v>
      </c>
      <c r="DS182" s="270">
        <v>110285</v>
      </c>
      <c r="DT182" s="270">
        <v>112038</v>
      </c>
      <c r="DU182" s="270">
        <v>171111</v>
      </c>
      <c r="DV182" s="270">
        <v>84516</v>
      </c>
      <c r="DW182" s="270">
        <v>86595</v>
      </c>
      <c r="DX182" s="270">
        <v>51212</v>
      </c>
      <c r="DY182" s="270">
        <v>25769</v>
      </c>
      <c r="DZ182" s="270">
        <v>25443</v>
      </c>
    </row>
    <row r="183" spans="1:130" s="270" customFormat="1" x14ac:dyDescent="0.25">
      <c r="A183" s="269" t="s">
        <v>116</v>
      </c>
      <c r="B183" s="270">
        <v>103728</v>
      </c>
      <c r="C183" s="270">
        <v>48498</v>
      </c>
      <c r="D183" s="270">
        <v>55230</v>
      </c>
      <c r="E183" s="270">
        <v>74932</v>
      </c>
      <c r="F183" s="270">
        <v>34915</v>
      </c>
      <c r="G183" s="270">
        <v>40017</v>
      </c>
      <c r="H183" s="270">
        <v>28796</v>
      </c>
      <c r="I183" s="270">
        <v>13583</v>
      </c>
      <c r="J183" s="270">
        <v>15213</v>
      </c>
      <c r="K183" s="270">
        <v>108442</v>
      </c>
      <c r="L183" s="270">
        <v>50488</v>
      </c>
      <c r="M183" s="270">
        <v>57954</v>
      </c>
      <c r="N183" s="270">
        <v>78913</v>
      </c>
      <c r="U183" s="270">
        <v>13911</v>
      </c>
      <c r="V183" s="270">
        <v>15618</v>
      </c>
      <c r="W183" s="270">
        <v>113242</v>
      </c>
      <c r="X183" s="270">
        <v>52466</v>
      </c>
      <c r="Y183" s="270">
        <v>60776</v>
      </c>
      <c r="Z183" s="270">
        <v>83018</v>
      </c>
      <c r="AA183" s="270">
        <v>38270</v>
      </c>
      <c r="AB183" s="270">
        <v>44748</v>
      </c>
      <c r="AC183" s="270">
        <v>30224</v>
      </c>
      <c r="AD183" s="270">
        <v>14196</v>
      </c>
      <c r="AE183" s="270">
        <v>16028</v>
      </c>
      <c r="AF183" s="270">
        <v>118156</v>
      </c>
      <c r="AG183" s="270">
        <v>54480</v>
      </c>
      <c r="AH183" s="270">
        <v>63676</v>
      </c>
      <c r="AI183" s="270">
        <v>87261</v>
      </c>
      <c r="AJ183" s="270">
        <v>40028</v>
      </c>
      <c r="AK183" s="270">
        <v>47233</v>
      </c>
      <c r="AL183" s="270">
        <v>30895</v>
      </c>
      <c r="AM183" s="270">
        <v>14452</v>
      </c>
      <c r="AN183" s="270">
        <v>16443</v>
      </c>
      <c r="AO183" s="270">
        <v>123219</v>
      </c>
      <c r="AP183" s="270">
        <v>56572</v>
      </c>
      <c r="AQ183" s="270">
        <v>66647</v>
      </c>
      <c r="AR183" s="270">
        <v>91663</v>
      </c>
      <c r="AS183" s="270">
        <v>41881</v>
      </c>
      <c r="AT183" s="270">
        <v>49782</v>
      </c>
      <c r="AU183" s="270">
        <v>31556</v>
      </c>
      <c r="AV183" s="270">
        <v>14691</v>
      </c>
      <c r="AW183" s="270">
        <v>16865</v>
      </c>
      <c r="AX183" s="270">
        <v>128478</v>
      </c>
      <c r="AY183" s="270">
        <v>58797</v>
      </c>
      <c r="AZ183" s="270">
        <v>69681</v>
      </c>
      <c r="BA183" s="270">
        <v>96253</v>
      </c>
      <c r="BB183" s="270">
        <v>43871</v>
      </c>
      <c r="BC183" s="270">
        <v>52382</v>
      </c>
      <c r="BD183" s="270">
        <v>32225</v>
      </c>
      <c r="BE183" s="270">
        <v>14926</v>
      </c>
      <c r="BF183" s="270">
        <v>17299</v>
      </c>
      <c r="BG183" s="270">
        <v>133952</v>
      </c>
      <c r="BH183" s="270">
        <v>61254</v>
      </c>
      <c r="BI183" s="270">
        <v>72698</v>
      </c>
      <c r="BJ183" s="270">
        <v>101015</v>
      </c>
      <c r="BK183" s="270">
        <v>46041</v>
      </c>
      <c r="BL183" s="270">
        <v>54974</v>
      </c>
      <c r="BM183" s="270">
        <v>32937</v>
      </c>
      <c r="BN183" s="270">
        <v>15213</v>
      </c>
      <c r="BO183" s="270">
        <v>17724</v>
      </c>
      <c r="BP183" s="271">
        <v>139666</v>
      </c>
      <c r="BQ183" s="271">
        <v>64030</v>
      </c>
      <c r="BR183" s="271">
        <v>75636</v>
      </c>
      <c r="BS183" s="271">
        <v>105950</v>
      </c>
      <c r="BT183" s="271">
        <v>48431</v>
      </c>
      <c r="BU183" s="271">
        <v>57519</v>
      </c>
      <c r="BV183" s="271">
        <v>33716</v>
      </c>
      <c r="BW183" s="271">
        <v>15599</v>
      </c>
      <c r="BX183" s="271">
        <v>18117</v>
      </c>
      <c r="BY183" s="272">
        <v>145756</v>
      </c>
      <c r="BZ183" s="273">
        <v>67144</v>
      </c>
      <c r="CA183" s="273">
        <v>78612</v>
      </c>
      <c r="CB183" s="272">
        <v>111176</v>
      </c>
      <c r="CC183" s="273">
        <v>51068</v>
      </c>
      <c r="CD183" s="273">
        <v>60108</v>
      </c>
      <c r="CE183" s="272">
        <v>34580</v>
      </c>
      <c r="CF183" s="273">
        <v>16076</v>
      </c>
      <c r="CG183" s="273">
        <v>18504</v>
      </c>
      <c r="CH183" s="270">
        <v>152346</v>
      </c>
      <c r="CI183" s="270">
        <v>70631</v>
      </c>
      <c r="CJ183" s="270">
        <v>81715</v>
      </c>
      <c r="CK183" s="273">
        <v>116816</v>
      </c>
      <c r="CL183" s="270">
        <v>53994</v>
      </c>
      <c r="CM183" s="270">
        <v>62822</v>
      </c>
      <c r="CN183" s="273">
        <v>35530</v>
      </c>
      <c r="CO183" s="270">
        <v>16637</v>
      </c>
      <c r="CP183" s="270">
        <v>18893</v>
      </c>
      <c r="CQ183" s="286">
        <v>159546</v>
      </c>
      <c r="CR183" s="279">
        <v>74517</v>
      </c>
      <c r="CS183" s="279">
        <v>85029</v>
      </c>
      <c r="CT183" s="286">
        <v>122974</v>
      </c>
      <c r="CU183" s="279">
        <v>57239</v>
      </c>
      <c r="CV183" s="279">
        <v>65735</v>
      </c>
      <c r="CW183" s="286">
        <v>36572</v>
      </c>
      <c r="CX183" s="270">
        <v>17278</v>
      </c>
      <c r="CY183" s="270">
        <v>19294</v>
      </c>
      <c r="CZ183" s="342">
        <v>167609</v>
      </c>
      <c r="DA183" s="343">
        <v>78866</v>
      </c>
      <c r="DB183" s="343">
        <v>88743</v>
      </c>
      <c r="DC183" s="344">
        <v>129812</v>
      </c>
      <c r="DD183" s="343">
        <v>60849</v>
      </c>
      <c r="DE183" s="343">
        <v>68963</v>
      </c>
      <c r="DF183" s="344">
        <v>37797</v>
      </c>
      <c r="DG183" s="343">
        <v>18017</v>
      </c>
      <c r="DH183" s="345">
        <v>19780</v>
      </c>
      <c r="DI183" s="320">
        <v>176645</v>
      </c>
      <c r="DJ183" s="325">
        <v>83685</v>
      </c>
      <c r="DK183" s="325">
        <v>92960</v>
      </c>
      <c r="DL183" s="320">
        <v>137379</v>
      </c>
      <c r="DM183" s="325">
        <v>64817</v>
      </c>
      <c r="DN183" s="325">
        <v>72562</v>
      </c>
      <c r="DO183" s="320">
        <v>39266</v>
      </c>
      <c r="DP183" s="325">
        <v>18868</v>
      </c>
      <c r="DQ183" s="325">
        <v>20398</v>
      </c>
      <c r="DR183" s="270">
        <v>186501</v>
      </c>
      <c r="DS183" s="270">
        <v>88920</v>
      </c>
      <c r="DT183" s="270">
        <v>97581</v>
      </c>
      <c r="DU183" s="270">
        <v>145594</v>
      </c>
      <c r="DV183" s="270">
        <v>69115</v>
      </c>
      <c r="DW183" s="270">
        <v>76479</v>
      </c>
      <c r="DX183" s="270">
        <v>40907</v>
      </c>
      <c r="DY183" s="270">
        <v>19805</v>
      </c>
      <c r="DZ183" s="270">
        <v>21102</v>
      </c>
    </row>
    <row r="184" spans="1:130" s="270" customFormat="1" x14ac:dyDescent="0.25">
      <c r="A184" s="269" t="s">
        <v>117</v>
      </c>
      <c r="B184" s="270">
        <v>85779</v>
      </c>
      <c r="C184" s="270">
        <v>39969</v>
      </c>
      <c r="D184" s="270">
        <v>45810</v>
      </c>
      <c r="E184" s="270">
        <v>61994</v>
      </c>
      <c r="F184" s="270">
        <v>28942</v>
      </c>
      <c r="G184" s="270">
        <v>33052</v>
      </c>
      <c r="H184" s="270">
        <v>23785</v>
      </c>
      <c r="I184" s="270">
        <v>11027</v>
      </c>
      <c r="J184" s="270">
        <v>12758</v>
      </c>
      <c r="K184" s="270">
        <v>90015</v>
      </c>
      <c r="L184" s="270">
        <v>42084</v>
      </c>
      <c r="M184" s="270">
        <v>47931</v>
      </c>
      <c r="N184" s="270">
        <v>65434</v>
      </c>
      <c r="U184" s="270">
        <v>11506</v>
      </c>
      <c r="V184" s="270">
        <v>13075</v>
      </c>
      <c r="W184" s="270">
        <v>94544</v>
      </c>
      <c r="X184" s="270">
        <v>44230</v>
      </c>
      <c r="Y184" s="270">
        <v>50314</v>
      </c>
      <c r="Z184" s="270">
        <v>69136</v>
      </c>
      <c r="AA184" s="270">
        <v>32257</v>
      </c>
      <c r="AB184" s="270">
        <v>36879</v>
      </c>
      <c r="AC184" s="270">
        <v>25408</v>
      </c>
      <c r="AD184" s="270">
        <v>11973</v>
      </c>
      <c r="AE184" s="270">
        <v>13435</v>
      </c>
      <c r="AF184" s="270">
        <v>99302</v>
      </c>
      <c r="AG184" s="270">
        <v>46382</v>
      </c>
      <c r="AH184" s="270">
        <v>52920</v>
      </c>
      <c r="AI184" s="270">
        <v>73057</v>
      </c>
      <c r="AJ184" s="270">
        <v>33962</v>
      </c>
      <c r="AK184" s="270">
        <v>39095</v>
      </c>
      <c r="AL184" s="270">
        <v>26245</v>
      </c>
      <c r="AM184" s="270">
        <v>12420</v>
      </c>
      <c r="AN184" s="270">
        <v>13825</v>
      </c>
      <c r="AO184" s="270">
        <v>104179</v>
      </c>
      <c r="AP184" s="270">
        <v>48502</v>
      </c>
      <c r="AQ184" s="270">
        <v>55677</v>
      </c>
      <c r="AR184" s="270">
        <v>77122</v>
      </c>
      <c r="AS184" s="270">
        <v>35668</v>
      </c>
      <c r="AT184" s="270">
        <v>41454</v>
      </c>
      <c r="AU184" s="270">
        <v>27057</v>
      </c>
      <c r="AV184" s="270">
        <v>12834</v>
      </c>
      <c r="AW184" s="270">
        <v>14223</v>
      </c>
      <c r="AX184" s="270">
        <v>109104</v>
      </c>
      <c r="AY184" s="270">
        <v>50552</v>
      </c>
      <c r="AZ184" s="270">
        <v>58552</v>
      </c>
      <c r="BA184" s="270">
        <v>81283</v>
      </c>
      <c r="BB184" s="270">
        <v>37352</v>
      </c>
      <c r="BC184" s="270">
        <v>43931</v>
      </c>
      <c r="BD184" s="270">
        <v>27821</v>
      </c>
      <c r="BE184" s="270">
        <v>13200</v>
      </c>
      <c r="BF184" s="270">
        <v>14621</v>
      </c>
      <c r="BG184" s="270">
        <v>114057</v>
      </c>
      <c r="BH184" s="270">
        <v>52541</v>
      </c>
      <c r="BI184" s="270">
        <v>61516</v>
      </c>
      <c r="BJ184" s="270">
        <v>85522</v>
      </c>
      <c r="BK184" s="270">
        <v>39021</v>
      </c>
      <c r="BL184" s="270">
        <v>46501</v>
      </c>
      <c r="BM184" s="270">
        <v>28535</v>
      </c>
      <c r="BN184" s="270">
        <v>13520</v>
      </c>
      <c r="BO184" s="270">
        <v>15015</v>
      </c>
      <c r="BP184" s="271">
        <v>119110</v>
      </c>
      <c r="BQ184" s="271">
        <v>54520</v>
      </c>
      <c r="BR184" s="271">
        <v>64590</v>
      </c>
      <c r="BS184" s="271">
        <v>89893</v>
      </c>
      <c r="BT184" s="271">
        <v>40721</v>
      </c>
      <c r="BU184" s="271">
        <v>49172</v>
      </c>
      <c r="BV184" s="271">
        <v>29217</v>
      </c>
      <c r="BW184" s="271">
        <v>13799</v>
      </c>
      <c r="BX184" s="271">
        <v>15418</v>
      </c>
      <c r="BY184" s="272">
        <v>124270</v>
      </c>
      <c r="BZ184" s="273">
        <v>56537</v>
      </c>
      <c r="CA184" s="273">
        <v>67733</v>
      </c>
      <c r="CB184" s="272">
        <v>94395</v>
      </c>
      <c r="CC184" s="273">
        <v>42485</v>
      </c>
      <c r="CD184" s="273">
        <v>51910</v>
      </c>
      <c r="CE184" s="272">
        <v>29875</v>
      </c>
      <c r="CF184" s="273">
        <v>14052</v>
      </c>
      <c r="CG184" s="273">
        <v>15823</v>
      </c>
      <c r="CH184" s="270">
        <v>129583</v>
      </c>
      <c r="CI184" s="270">
        <v>58630</v>
      </c>
      <c r="CJ184" s="270">
        <v>70953</v>
      </c>
      <c r="CK184" s="273">
        <v>99056</v>
      </c>
      <c r="CL184" s="270">
        <v>44341</v>
      </c>
      <c r="CM184" s="270">
        <v>54715</v>
      </c>
      <c r="CN184" s="273">
        <v>30527</v>
      </c>
      <c r="CO184" s="270">
        <v>14289</v>
      </c>
      <c r="CP184" s="270">
        <v>16238</v>
      </c>
      <c r="CQ184" s="286">
        <v>135085</v>
      </c>
      <c r="CR184" s="279">
        <v>60848</v>
      </c>
      <c r="CS184" s="279">
        <v>74237</v>
      </c>
      <c r="CT184" s="286">
        <v>103900</v>
      </c>
      <c r="CU184" s="279">
        <v>46325</v>
      </c>
      <c r="CV184" s="279">
        <v>57575</v>
      </c>
      <c r="CW184" s="286">
        <v>31185</v>
      </c>
      <c r="CX184" s="270">
        <v>14523</v>
      </c>
      <c r="CY184" s="270">
        <v>16662</v>
      </c>
      <c r="CZ184" s="342">
        <v>140815</v>
      </c>
      <c r="DA184" s="343">
        <v>63300</v>
      </c>
      <c r="DB184" s="343">
        <v>77515</v>
      </c>
      <c r="DC184" s="344">
        <v>108931</v>
      </c>
      <c r="DD184" s="343">
        <v>48498</v>
      </c>
      <c r="DE184" s="343">
        <v>60433</v>
      </c>
      <c r="DF184" s="344">
        <v>31884</v>
      </c>
      <c r="DG184" s="343">
        <v>14802</v>
      </c>
      <c r="DH184" s="345">
        <v>17082</v>
      </c>
      <c r="DI184" s="320">
        <v>146807</v>
      </c>
      <c r="DJ184" s="325">
        <v>66073</v>
      </c>
      <c r="DK184" s="325">
        <v>80734</v>
      </c>
      <c r="DL184" s="320">
        <v>114160</v>
      </c>
      <c r="DM184" s="325">
        <v>50897</v>
      </c>
      <c r="DN184" s="325">
        <v>63263</v>
      </c>
      <c r="DO184" s="320">
        <v>32647</v>
      </c>
      <c r="DP184" s="325">
        <v>15176</v>
      </c>
      <c r="DQ184" s="325">
        <v>17471</v>
      </c>
      <c r="DR184" s="270">
        <v>153190</v>
      </c>
      <c r="DS184" s="270">
        <v>69184</v>
      </c>
      <c r="DT184" s="270">
        <v>84006</v>
      </c>
      <c r="DU184" s="270">
        <v>119699</v>
      </c>
      <c r="DV184" s="270">
        <v>53551</v>
      </c>
      <c r="DW184" s="270">
        <v>66148</v>
      </c>
      <c r="DX184" s="270">
        <v>33491</v>
      </c>
      <c r="DY184" s="270">
        <v>15633</v>
      </c>
      <c r="DZ184" s="270">
        <v>17858</v>
      </c>
    </row>
    <row r="185" spans="1:130" s="270" customFormat="1" x14ac:dyDescent="0.25">
      <c r="A185" s="269" t="s">
        <v>118</v>
      </c>
      <c r="B185" s="270">
        <v>70492</v>
      </c>
      <c r="C185" s="270">
        <v>32897</v>
      </c>
      <c r="D185" s="270">
        <v>37595</v>
      </c>
      <c r="E185" s="270">
        <v>50530</v>
      </c>
      <c r="F185" s="270">
        <v>23774</v>
      </c>
      <c r="G185" s="270">
        <v>26756</v>
      </c>
      <c r="H185" s="270">
        <v>19962</v>
      </c>
      <c r="I185" s="270">
        <v>9123</v>
      </c>
      <c r="J185" s="270">
        <v>10839</v>
      </c>
      <c r="K185" s="270">
        <v>74263</v>
      </c>
      <c r="L185" s="270">
        <v>34614</v>
      </c>
      <c r="M185" s="270">
        <v>39649</v>
      </c>
      <c r="N185" s="270">
        <v>53549</v>
      </c>
      <c r="U185" s="270">
        <v>9501</v>
      </c>
      <c r="V185" s="270">
        <v>11213</v>
      </c>
      <c r="W185" s="270">
        <v>77882</v>
      </c>
      <c r="X185" s="270">
        <v>36343</v>
      </c>
      <c r="Y185" s="270">
        <v>41539</v>
      </c>
      <c r="Z185" s="270">
        <v>56505</v>
      </c>
      <c r="AA185" s="270">
        <v>26484</v>
      </c>
      <c r="AB185" s="270">
        <v>30021</v>
      </c>
      <c r="AC185" s="270">
        <v>21377</v>
      </c>
      <c r="AD185" s="270">
        <v>9859</v>
      </c>
      <c r="AE185" s="270">
        <v>11518</v>
      </c>
      <c r="AF185" s="270">
        <v>81472</v>
      </c>
      <c r="AG185" s="270">
        <v>38112</v>
      </c>
      <c r="AH185" s="270">
        <v>43360</v>
      </c>
      <c r="AI185" s="270">
        <v>59480</v>
      </c>
      <c r="AJ185" s="270">
        <v>27897</v>
      </c>
      <c r="AK185" s="270">
        <v>31583</v>
      </c>
      <c r="AL185" s="270">
        <v>21992</v>
      </c>
      <c r="AM185" s="270">
        <v>10215</v>
      </c>
      <c r="AN185" s="270">
        <v>11777</v>
      </c>
      <c r="AO185" s="270">
        <v>85232</v>
      </c>
      <c r="AP185" s="270">
        <v>39978</v>
      </c>
      <c r="AQ185" s="270">
        <v>45254</v>
      </c>
      <c r="AR185" s="270">
        <v>62603</v>
      </c>
      <c r="AS185" s="270">
        <v>29383</v>
      </c>
      <c r="AT185" s="270">
        <v>33220</v>
      </c>
      <c r="AU185" s="270">
        <v>22629</v>
      </c>
      <c r="AV185" s="270">
        <v>10595</v>
      </c>
      <c r="AW185" s="270">
        <v>12034</v>
      </c>
      <c r="AX185" s="270">
        <v>89264</v>
      </c>
      <c r="AY185" s="270">
        <v>41964</v>
      </c>
      <c r="AZ185" s="270">
        <v>47300</v>
      </c>
      <c r="BA185" s="270">
        <v>65950</v>
      </c>
      <c r="BB185" s="270">
        <v>30947</v>
      </c>
      <c r="BC185" s="270">
        <v>35003</v>
      </c>
      <c r="BD185" s="270">
        <v>23314</v>
      </c>
      <c r="BE185" s="270">
        <v>11017</v>
      </c>
      <c r="BF185" s="270">
        <v>12297</v>
      </c>
      <c r="BG185" s="270">
        <v>93626</v>
      </c>
      <c r="BH185" s="270">
        <v>44039</v>
      </c>
      <c r="BI185" s="270">
        <v>49587</v>
      </c>
      <c r="BJ185" s="270">
        <v>69569</v>
      </c>
      <c r="BK185" s="270">
        <v>32583</v>
      </c>
      <c r="BL185" s="270">
        <v>36986</v>
      </c>
      <c r="BM185" s="270">
        <v>24057</v>
      </c>
      <c r="BN185" s="270">
        <v>11456</v>
      </c>
      <c r="BO185" s="270">
        <v>12601</v>
      </c>
      <c r="BP185" s="271">
        <v>98267</v>
      </c>
      <c r="BQ185" s="271">
        <v>46144</v>
      </c>
      <c r="BR185" s="271">
        <v>52123</v>
      </c>
      <c r="BS185" s="271">
        <v>73437</v>
      </c>
      <c r="BT185" s="271">
        <v>34256</v>
      </c>
      <c r="BU185" s="271">
        <v>39181</v>
      </c>
      <c r="BV185" s="271">
        <v>24830</v>
      </c>
      <c r="BW185" s="271">
        <v>11888</v>
      </c>
      <c r="BX185" s="271">
        <v>12942</v>
      </c>
      <c r="BY185" s="272">
        <v>103133</v>
      </c>
      <c r="BZ185" s="273">
        <v>48255</v>
      </c>
      <c r="CA185" s="273">
        <v>54878</v>
      </c>
      <c r="CB185" s="272">
        <v>77518</v>
      </c>
      <c r="CC185" s="273">
        <v>35956</v>
      </c>
      <c r="CD185" s="273">
        <v>41562</v>
      </c>
      <c r="CE185" s="272">
        <v>25615</v>
      </c>
      <c r="CF185" s="273">
        <v>12299</v>
      </c>
      <c r="CG185" s="273">
        <v>13316</v>
      </c>
      <c r="CH185" s="270">
        <v>108107</v>
      </c>
      <c r="CI185" s="270">
        <v>50331</v>
      </c>
      <c r="CJ185" s="270">
        <v>57776</v>
      </c>
      <c r="CK185" s="273">
        <v>81732</v>
      </c>
      <c r="CL185" s="270">
        <v>37650</v>
      </c>
      <c r="CM185" s="270">
        <v>44082</v>
      </c>
      <c r="CN185" s="273">
        <v>26375</v>
      </c>
      <c r="CO185" s="270">
        <v>12681</v>
      </c>
      <c r="CP185" s="270">
        <v>13694</v>
      </c>
      <c r="CQ185" s="286">
        <v>113137</v>
      </c>
      <c r="CR185" s="279">
        <v>52346</v>
      </c>
      <c r="CS185" s="279">
        <v>60791</v>
      </c>
      <c r="CT185" s="286">
        <v>86045</v>
      </c>
      <c r="CU185" s="279">
        <v>39327</v>
      </c>
      <c r="CV185" s="279">
        <v>46718</v>
      </c>
      <c r="CW185" s="286">
        <v>27092</v>
      </c>
      <c r="CX185" s="270">
        <v>13019</v>
      </c>
      <c r="CY185" s="270">
        <v>14073</v>
      </c>
      <c r="CZ185" s="342">
        <v>118211</v>
      </c>
      <c r="DA185" s="343">
        <v>54311</v>
      </c>
      <c r="DB185" s="343">
        <v>63900</v>
      </c>
      <c r="DC185" s="344">
        <v>90449</v>
      </c>
      <c r="DD185" s="343">
        <v>40998</v>
      </c>
      <c r="DE185" s="343">
        <v>49451</v>
      </c>
      <c r="DF185" s="344">
        <v>27762</v>
      </c>
      <c r="DG185" s="343">
        <v>13313</v>
      </c>
      <c r="DH185" s="345">
        <v>14449</v>
      </c>
      <c r="DI185" s="320">
        <v>123428</v>
      </c>
      <c r="DJ185" s="325">
        <v>56288</v>
      </c>
      <c r="DK185" s="325">
        <v>67140</v>
      </c>
      <c r="DL185" s="320">
        <v>95022</v>
      </c>
      <c r="DM185" s="325">
        <v>42723</v>
      </c>
      <c r="DN185" s="325">
        <v>52299</v>
      </c>
      <c r="DO185" s="320">
        <v>28406</v>
      </c>
      <c r="DP185" s="325">
        <v>13565</v>
      </c>
      <c r="DQ185" s="325">
        <v>14841</v>
      </c>
      <c r="DR185" s="270">
        <v>128787</v>
      </c>
      <c r="DS185" s="270">
        <v>58326</v>
      </c>
      <c r="DT185" s="270">
        <v>70461</v>
      </c>
      <c r="DU185" s="270">
        <v>99760</v>
      </c>
      <c r="DV185" s="270">
        <v>44532</v>
      </c>
      <c r="DW185" s="270">
        <v>55228</v>
      </c>
      <c r="DX185" s="270">
        <v>29027</v>
      </c>
      <c r="DY185" s="270">
        <v>13794</v>
      </c>
      <c r="DZ185" s="270">
        <v>15233</v>
      </c>
    </row>
    <row r="186" spans="1:130" s="270" customFormat="1" x14ac:dyDescent="0.25">
      <c r="A186" s="269" t="s">
        <v>119</v>
      </c>
      <c r="B186" s="270">
        <v>52788</v>
      </c>
      <c r="C186" s="270">
        <v>25781</v>
      </c>
      <c r="D186" s="270">
        <v>27007</v>
      </c>
      <c r="E186" s="270">
        <v>37216</v>
      </c>
      <c r="F186" s="270">
        <v>18707</v>
      </c>
      <c r="G186" s="270">
        <v>18509</v>
      </c>
      <c r="H186" s="270">
        <v>15572</v>
      </c>
      <c r="I186" s="270">
        <v>7074</v>
      </c>
      <c r="J186" s="270">
        <v>8498</v>
      </c>
      <c r="K186" s="270">
        <v>56055</v>
      </c>
      <c r="L186" s="270">
        <v>27175</v>
      </c>
      <c r="M186" s="270">
        <v>28880</v>
      </c>
      <c r="N186" s="270">
        <v>39838</v>
      </c>
      <c r="U186" s="270">
        <v>7380</v>
      </c>
      <c r="V186" s="270">
        <v>8837</v>
      </c>
      <c r="W186" s="270">
        <v>59819</v>
      </c>
      <c r="X186" s="270">
        <v>28726</v>
      </c>
      <c r="Y186" s="270">
        <v>31093</v>
      </c>
      <c r="Z186" s="270">
        <v>42829</v>
      </c>
      <c r="AA186" s="270">
        <v>20985</v>
      </c>
      <c r="AB186" s="270">
        <v>21844</v>
      </c>
      <c r="AC186" s="270">
        <v>16990</v>
      </c>
      <c r="AD186" s="270">
        <v>7741</v>
      </c>
      <c r="AE186" s="270">
        <v>9249</v>
      </c>
      <c r="AF186" s="270">
        <v>63896</v>
      </c>
      <c r="AG186" s="270">
        <v>30392</v>
      </c>
      <c r="AH186" s="270">
        <v>33504</v>
      </c>
      <c r="AI186" s="270">
        <v>46064</v>
      </c>
      <c r="AJ186" s="270">
        <v>22261</v>
      </c>
      <c r="AK186" s="270">
        <v>23803</v>
      </c>
      <c r="AL186" s="270">
        <v>17832</v>
      </c>
      <c r="AM186" s="270">
        <v>8131</v>
      </c>
      <c r="AN186" s="270">
        <v>9701</v>
      </c>
      <c r="AO186" s="270">
        <v>68031</v>
      </c>
      <c r="AP186" s="270">
        <v>32108</v>
      </c>
      <c r="AQ186" s="270">
        <v>35923</v>
      </c>
      <c r="AR186" s="270">
        <v>49366</v>
      </c>
      <c r="AS186" s="270">
        <v>23587</v>
      </c>
      <c r="AT186" s="270">
        <v>25779</v>
      </c>
      <c r="AU186" s="270">
        <v>18665</v>
      </c>
      <c r="AV186" s="270">
        <v>8521</v>
      </c>
      <c r="AW186" s="270">
        <v>10144</v>
      </c>
      <c r="AX186" s="270">
        <v>72061</v>
      </c>
      <c r="AY186" s="270">
        <v>33839</v>
      </c>
      <c r="AZ186" s="270">
        <v>38222</v>
      </c>
      <c r="BA186" s="270">
        <v>52615</v>
      </c>
      <c r="BB186" s="270">
        <v>24947</v>
      </c>
      <c r="BC186" s="270">
        <v>27668</v>
      </c>
      <c r="BD186" s="270">
        <v>19446</v>
      </c>
      <c r="BE186" s="270">
        <v>8892</v>
      </c>
      <c r="BF186" s="270">
        <v>10554</v>
      </c>
      <c r="BG186" s="270">
        <v>75901</v>
      </c>
      <c r="BH186" s="270">
        <v>35567</v>
      </c>
      <c r="BI186" s="270">
        <v>40334</v>
      </c>
      <c r="BJ186" s="270">
        <v>55763</v>
      </c>
      <c r="BK186" s="270">
        <v>26325</v>
      </c>
      <c r="BL186" s="270">
        <v>29438</v>
      </c>
      <c r="BM186" s="270">
        <v>20138</v>
      </c>
      <c r="BN186" s="270">
        <v>9242</v>
      </c>
      <c r="BO186" s="270">
        <v>10896</v>
      </c>
      <c r="BP186" s="271">
        <v>79609</v>
      </c>
      <c r="BQ186" s="271">
        <v>37311</v>
      </c>
      <c r="BR186" s="271">
        <v>42298</v>
      </c>
      <c r="BS186" s="271">
        <v>58856</v>
      </c>
      <c r="BT186" s="271">
        <v>27738</v>
      </c>
      <c r="BU186" s="271">
        <v>31118</v>
      </c>
      <c r="BV186" s="271">
        <v>20753</v>
      </c>
      <c r="BW186" s="271">
        <v>9573</v>
      </c>
      <c r="BX186" s="271">
        <v>11180</v>
      </c>
      <c r="BY186" s="272">
        <v>83291</v>
      </c>
      <c r="BZ186" s="273">
        <v>39091</v>
      </c>
      <c r="CA186" s="273">
        <v>44200</v>
      </c>
      <c r="CB186" s="272">
        <v>61969</v>
      </c>
      <c r="CC186" s="273">
        <v>29187</v>
      </c>
      <c r="CD186" s="273">
        <v>32782</v>
      </c>
      <c r="CE186" s="272">
        <v>21322</v>
      </c>
      <c r="CF186" s="273">
        <v>9904</v>
      </c>
      <c r="CG186" s="273">
        <v>11418</v>
      </c>
      <c r="CH186" s="270">
        <v>87137</v>
      </c>
      <c r="CI186" s="270">
        <v>40965</v>
      </c>
      <c r="CJ186" s="270">
        <v>46172</v>
      </c>
      <c r="CK186" s="273">
        <v>65225</v>
      </c>
      <c r="CL186" s="270">
        <v>30706</v>
      </c>
      <c r="CM186" s="270">
        <v>34519</v>
      </c>
      <c r="CN186" s="273">
        <v>21912</v>
      </c>
      <c r="CO186" s="270">
        <v>10259</v>
      </c>
      <c r="CP186" s="270">
        <v>11653</v>
      </c>
      <c r="CQ186" s="286">
        <v>91240</v>
      </c>
      <c r="CR186" s="279">
        <v>42947</v>
      </c>
      <c r="CS186" s="279">
        <v>48293</v>
      </c>
      <c r="CT186" s="286">
        <v>68691</v>
      </c>
      <c r="CU186" s="279">
        <v>32296</v>
      </c>
      <c r="CV186" s="279">
        <v>36395</v>
      </c>
      <c r="CW186" s="286">
        <v>22549</v>
      </c>
      <c r="CX186" s="270">
        <v>10651</v>
      </c>
      <c r="CY186" s="270">
        <v>11898</v>
      </c>
      <c r="CZ186" s="342">
        <v>95673</v>
      </c>
      <c r="DA186" s="343">
        <v>45022</v>
      </c>
      <c r="DB186" s="343">
        <v>50651</v>
      </c>
      <c r="DC186" s="344">
        <v>72430</v>
      </c>
      <c r="DD186" s="343">
        <v>33960</v>
      </c>
      <c r="DE186" s="343">
        <v>38470</v>
      </c>
      <c r="DF186" s="344">
        <v>23243</v>
      </c>
      <c r="DG186" s="343">
        <v>11062</v>
      </c>
      <c r="DH186" s="345">
        <v>12181</v>
      </c>
      <c r="DI186" s="320">
        <v>100386</v>
      </c>
      <c r="DJ186" s="325">
        <v>47137</v>
      </c>
      <c r="DK186" s="325">
        <v>53249</v>
      </c>
      <c r="DL186" s="320">
        <v>76427</v>
      </c>
      <c r="DM186" s="325">
        <v>35674</v>
      </c>
      <c r="DN186" s="325">
        <v>40753</v>
      </c>
      <c r="DO186" s="320">
        <v>23959</v>
      </c>
      <c r="DP186" s="325">
        <v>11463</v>
      </c>
      <c r="DQ186" s="325">
        <v>12496</v>
      </c>
      <c r="DR186" s="270">
        <v>105355</v>
      </c>
      <c r="DS186" s="270">
        <v>49276</v>
      </c>
      <c r="DT186" s="270">
        <v>56079</v>
      </c>
      <c r="DU186" s="270">
        <v>80664</v>
      </c>
      <c r="DV186" s="270">
        <v>37433</v>
      </c>
      <c r="DW186" s="270">
        <v>43231</v>
      </c>
      <c r="DX186" s="270">
        <v>24691</v>
      </c>
      <c r="DY186" s="270">
        <v>11843</v>
      </c>
      <c r="DZ186" s="270">
        <v>12848</v>
      </c>
    </row>
    <row r="187" spans="1:130" s="270" customFormat="1" x14ac:dyDescent="0.25">
      <c r="A187" s="269" t="s">
        <v>120</v>
      </c>
      <c r="B187" s="270">
        <v>42188</v>
      </c>
      <c r="C187" s="270">
        <v>20524</v>
      </c>
      <c r="D187" s="270">
        <v>21664</v>
      </c>
      <c r="E187" s="270">
        <v>28627</v>
      </c>
      <c r="F187" s="270">
        <v>14523</v>
      </c>
      <c r="G187" s="270">
        <v>14104</v>
      </c>
      <c r="H187" s="270">
        <v>13561</v>
      </c>
      <c r="I187" s="270">
        <v>6001</v>
      </c>
      <c r="J187" s="270">
        <v>7560</v>
      </c>
      <c r="K187" s="270">
        <v>43934</v>
      </c>
      <c r="L187" s="270">
        <v>21491</v>
      </c>
      <c r="M187" s="270">
        <v>22443</v>
      </c>
      <c r="N187" s="270">
        <v>30229</v>
      </c>
      <c r="U187" s="270">
        <v>6112</v>
      </c>
      <c r="V187" s="270">
        <v>7593</v>
      </c>
      <c r="W187" s="270">
        <v>45707</v>
      </c>
      <c r="X187" s="270">
        <v>22437</v>
      </c>
      <c r="Y187" s="270">
        <v>23270</v>
      </c>
      <c r="Z187" s="270">
        <v>31815</v>
      </c>
      <c r="AA187" s="270">
        <v>16203</v>
      </c>
      <c r="AB187" s="270">
        <v>15612</v>
      </c>
      <c r="AC187" s="270">
        <v>13892</v>
      </c>
      <c r="AD187" s="270">
        <v>6234</v>
      </c>
      <c r="AE187" s="270">
        <v>7658</v>
      </c>
      <c r="AF187" s="270">
        <v>47647</v>
      </c>
      <c r="AG187" s="270">
        <v>23419</v>
      </c>
      <c r="AH187" s="270">
        <v>24228</v>
      </c>
      <c r="AI187" s="270">
        <v>33499</v>
      </c>
      <c r="AJ187" s="270">
        <v>17037</v>
      </c>
      <c r="AK187" s="270">
        <v>16462</v>
      </c>
      <c r="AL187" s="270">
        <v>14148</v>
      </c>
      <c r="AM187" s="270">
        <v>6382</v>
      </c>
      <c r="AN187" s="270">
        <v>7766</v>
      </c>
      <c r="AO187" s="270">
        <v>49925</v>
      </c>
      <c r="AP187" s="270">
        <v>24493</v>
      </c>
      <c r="AQ187" s="270">
        <v>25432</v>
      </c>
      <c r="AR187" s="270">
        <v>35431</v>
      </c>
      <c r="AS187" s="270">
        <v>17931</v>
      </c>
      <c r="AT187" s="270">
        <v>17500</v>
      </c>
      <c r="AU187" s="270">
        <v>14494</v>
      </c>
      <c r="AV187" s="270">
        <v>6562</v>
      </c>
      <c r="AW187" s="270">
        <v>7932</v>
      </c>
      <c r="AX187" s="270">
        <v>52658</v>
      </c>
      <c r="AY187" s="270">
        <v>25709</v>
      </c>
      <c r="AZ187" s="270">
        <v>26949</v>
      </c>
      <c r="BA187" s="270">
        <v>37707</v>
      </c>
      <c r="BB187" s="270">
        <v>18924</v>
      </c>
      <c r="BC187" s="270">
        <v>18783</v>
      </c>
      <c r="BD187" s="270">
        <v>14951</v>
      </c>
      <c r="BE187" s="270">
        <v>6785</v>
      </c>
      <c r="BF187" s="270">
        <v>8166</v>
      </c>
      <c r="BG187" s="270">
        <v>55922</v>
      </c>
      <c r="BH187" s="270">
        <v>27089</v>
      </c>
      <c r="BI187" s="270">
        <v>28833</v>
      </c>
      <c r="BJ187" s="270">
        <v>40382</v>
      </c>
      <c r="BK187" s="270">
        <v>20030</v>
      </c>
      <c r="BL187" s="270">
        <v>20352</v>
      </c>
      <c r="BM187" s="270">
        <v>15540</v>
      </c>
      <c r="BN187" s="270">
        <v>7059</v>
      </c>
      <c r="BO187" s="270">
        <v>8481</v>
      </c>
      <c r="BP187" s="271">
        <v>59648</v>
      </c>
      <c r="BQ187" s="271">
        <v>28615</v>
      </c>
      <c r="BR187" s="271">
        <v>31033</v>
      </c>
      <c r="BS187" s="271">
        <v>43404</v>
      </c>
      <c r="BT187" s="271">
        <v>21230</v>
      </c>
      <c r="BU187" s="271">
        <v>22174</v>
      </c>
      <c r="BV187" s="271">
        <v>16244</v>
      </c>
      <c r="BW187" s="271">
        <v>7385</v>
      </c>
      <c r="BX187" s="271">
        <v>8859</v>
      </c>
      <c r="BY187" s="272">
        <v>63672</v>
      </c>
      <c r="BZ187" s="273">
        <v>30246</v>
      </c>
      <c r="CA187" s="273">
        <v>33426</v>
      </c>
      <c r="CB187" s="272">
        <v>46655</v>
      </c>
      <c r="CC187" s="273">
        <v>22507</v>
      </c>
      <c r="CD187" s="273">
        <v>24148</v>
      </c>
      <c r="CE187" s="272">
        <v>17017</v>
      </c>
      <c r="CF187" s="273">
        <v>7739</v>
      </c>
      <c r="CG187" s="273">
        <v>9278</v>
      </c>
      <c r="CH187" s="270">
        <v>67754</v>
      </c>
      <c r="CI187" s="270">
        <v>31926</v>
      </c>
      <c r="CJ187" s="270">
        <v>35828</v>
      </c>
      <c r="CK187" s="273">
        <v>49972</v>
      </c>
      <c r="CL187" s="270">
        <v>23833</v>
      </c>
      <c r="CM187" s="270">
        <v>26139</v>
      </c>
      <c r="CN187" s="273">
        <v>17782</v>
      </c>
      <c r="CO187" s="270">
        <v>8093</v>
      </c>
      <c r="CP187" s="270">
        <v>9689</v>
      </c>
      <c r="CQ187" s="286">
        <v>71746</v>
      </c>
      <c r="CR187" s="279">
        <v>33623</v>
      </c>
      <c r="CS187" s="279">
        <v>38123</v>
      </c>
      <c r="CT187" s="286">
        <v>53242</v>
      </c>
      <c r="CU187" s="279">
        <v>25192</v>
      </c>
      <c r="CV187" s="279">
        <v>28050</v>
      </c>
      <c r="CW187" s="286">
        <v>18504</v>
      </c>
      <c r="CX187" s="270">
        <v>8431</v>
      </c>
      <c r="CY187" s="270">
        <v>10073</v>
      </c>
      <c r="CZ187" s="342">
        <v>75564</v>
      </c>
      <c r="DA187" s="343">
        <v>35320</v>
      </c>
      <c r="DB187" s="343">
        <v>40244</v>
      </c>
      <c r="DC187" s="344">
        <v>56423</v>
      </c>
      <c r="DD187" s="343">
        <v>26569</v>
      </c>
      <c r="DE187" s="343">
        <v>29854</v>
      </c>
      <c r="DF187" s="344">
        <v>19141</v>
      </c>
      <c r="DG187" s="343">
        <v>8751</v>
      </c>
      <c r="DH187" s="345">
        <v>10390</v>
      </c>
      <c r="DI187" s="320">
        <v>79296</v>
      </c>
      <c r="DJ187" s="325">
        <v>37054</v>
      </c>
      <c r="DK187" s="325">
        <v>42242</v>
      </c>
      <c r="DL187" s="320">
        <v>59580</v>
      </c>
      <c r="DM187" s="325">
        <v>27997</v>
      </c>
      <c r="DN187" s="325">
        <v>31583</v>
      </c>
      <c r="DO187" s="320">
        <v>19716</v>
      </c>
      <c r="DP187" s="325">
        <v>9057</v>
      </c>
      <c r="DQ187" s="325">
        <v>10659</v>
      </c>
      <c r="DR187" s="270">
        <v>83022</v>
      </c>
      <c r="DS187" s="270">
        <v>38833</v>
      </c>
      <c r="DT187" s="270">
        <v>44189</v>
      </c>
      <c r="DU187" s="270">
        <v>62775</v>
      </c>
      <c r="DV187" s="270">
        <v>29471</v>
      </c>
      <c r="DW187" s="270">
        <v>33304</v>
      </c>
      <c r="DX187" s="270">
        <v>20247</v>
      </c>
      <c r="DY187" s="270">
        <v>9362</v>
      </c>
      <c r="DZ187" s="270">
        <v>10885</v>
      </c>
    </row>
    <row r="188" spans="1:130" s="270" customFormat="1" x14ac:dyDescent="0.25">
      <c r="A188" s="269" t="s">
        <v>121</v>
      </c>
      <c r="B188" s="270">
        <v>32539</v>
      </c>
      <c r="C188" s="270">
        <v>14962</v>
      </c>
      <c r="D188" s="270">
        <v>17577</v>
      </c>
      <c r="E188" s="270">
        <v>19922</v>
      </c>
      <c r="F188" s="270">
        <v>9624</v>
      </c>
      <c r="G188" s="270">
        <v>10298</v>
      </c>
      <c r="H188" s="270">
        <v>12617</v>
      </c>
      <c r="I188" s="270">
        <v>5338</v>
      </c>
      <c r="J188" s="270">
        <v>7279</v>
      </c>
      <c r="K188" s="270">
        <v>34111</v>
      </c>
      <c r="L188" s="270">
        <v>15779</v>
      </c>
      <c r="M188" s="270">
        <v>18332</v>
      </c>
      <c r="N188" s="270">
        <v>21402</v>
      </c>
      <c r="U188" s="270">
        <v>5378</v>
      </c>
      <c r="V188" s="270">
        <v>7331</v>
      </c>
      <c r="W188" s="270">
        <v>35827</v>
      </c>
      <c r="X188" s="270">
        <v>16719</v>
      </c>
      <c r="Y188" s="270">
        <v>19108</v>
      </c>
      <c r="Z188" s="270">
        <v>23066</v>
      </c>
      <c r="AA188" s="270">
        <v>11298</v>
      </c>
      <c r="AB188" s="270">
        <v>11768</v>
      </c>
      <c r="AC188" s="270">
        <v>12761</v>
      </c>
      <c r="AD188" s="270">
        <v>5421</v>
      </c>
      <c r="AE188" s="270">
        <v>7340</v>
      </c>
      <c r="AF188" s="270">
        <v>37624</v>
      </c>
      <c r="AG188" s="270">
        <v>17725</v>
      </c>
      <c r="AH188" s="270">
        <v>19899</v>
      </c>
      <c r="AI188" s="270">
        <v>24829</v>
      </c>
      <c r="AJ188" s="270">
        <v>12255</v>
      </c>
      <c r="AK188" s="270">
        <v>12574</v>
      </c>
      <c r="AL188" s="270">
        <v>12795</v>
      </c>
      <c r="AM188" s="270">
        <v>5470</v>
      </c>
      <c r="AN188" s="270">
        <v>7325</v>
      </c>
      <c r="AO188" s="270">
        <v>39443</v>
      </c>
      <c r="AP188" s="270">
        <v>18744</v>
      </c>
      <c r="AQ188" s="270">
        <v>20699</v>
      </c>
      <c r="AR188" s="270">
        <v>26600</v>
      </c>
      <c r="AS188" s="270">
        <v>13210</v>
      </c>
      <c r="AT188" s="270">
        <v>13390</v>
      </c>
      <c r="AU188" s="270">
        <v>12843</v>
      </c>
      <c r="AV188" s="270">
        <v>5534</v>
      </c>
      <c r="AW188" s="270">
        <v>7309</v>
      </c>
      <c r="AX188" s="270">
        <v>41236</v>
      </c>
      <c r="AY188" s="270">
        <v>19736</v>
      </c>
      <c r="AZ188" s="270">
        <v>21500</v>
      </c>
      <c r="BA188" s="270">
        <v>28309</v>
      </c>
      <c r="BB188" s="270">
        <v>14117</v>
      </c>
      <c r="BC188" s="270">
        <v>14192</v>
      </c>
      <c r="BD188" s="270">
        <v>12927</v>
      </c>
      <c r="BE188" s="270">
        <v>5619</v>
      </c>
      <c r="BF188" s="270">
        <v>7308</v>
      </c>
      <c r="BG188" s="270">
        <v>42984</v>
      </c>
      <c r="BH188" s="270">
        <v>20684</v>
      </c>
      <c r="BI188" s="270">
        <v>22300</v>
      </c>
      <c r="BJ188" s="270">
        <v>29942</v>
      </c>
      <c r="BK188" s="270">
        <v>14969</v>
      </c>
      <c r="BL188" s="270">
        <v>14973</v>
      </c>
      <c r="BM188" s="270">
        <v>13042</v>
      </c>
      <c r="BN188" s="270">
        <v>5715</v>
      </c>
      <c r="BO188" s="270">
        <v>7327</v>
      </c>
      <c r="BP188" s="271">
        <v>44763</v>
      </c>
      <c r="BQ188" s="271">
        <v>21611</v>
      </c>
      <c r="BR188" s="271">
        <v>23152</v>
      </c>
      <c r="BS188" s="271">
        <v>31566</v>
      </c>
      <c r="BT188" s="271">
        <v>15791</v>
      </c>
      <c r="BU188" s="271">
        <v>15775</v>
      </c>
      <c r="BV188" s="271">
        <v>13197</v>
      </c>
      <c r="BW188" s="271">
        <v>5820</v>
      </c>
      <c r="BX188" s="271">
        <v>7377</v>
      </c>
      <c r="BY188" s="272">
        <v>46708</v>
      </c>
      <c r="BZ188" s="273">
        <v>22580</v>
      </c>
      <c r="CA188" s="273">
        <v>24128</v>
      </c>
      <c r="CB188" s="272">
        <v>33290</v>
      </c>
      <c r="CC188" s="273">
        <v>16630</v>
      </c>
      <c r="CD188" s="273">
        <v>16660</v>
      </c>
      <c r="CE188" s="272">
        <v>13418</v>
      </c>
      <c r="CF188" s="273">
        <v>5950</v>
      </c>
      <c r="CG188" s="273">
        <v>7468</v>
      </c>
      <c r="CH188" s="270">
        <v>48968</v>
      </c>
      <c r="CI188" s="270">
        <v>23631</v>
      </c>
      <c r="CJ188" s="270">
        <v>25337</v>
      </c>
      <c r="CK188" s="273">
        <v>35245</v>
      </c>
      <c r="CL188" s="270">
        <v>17522</v>
      </c>
      <c r="CM188" s="270">
        <v>17723</v>
      </c>
      <c r="CN188" s="273">
        <v>13723</v>
      </c>
      <c r="CO188" s="270">
        <v>6109</v>
      </c>
      <c r="CP188" s="270">
        <v>7614</v>
      </c>
      <c r="CQ188" s="286">
        <v>51647</v>
      </c>
      <c r="CR188" s="279">
        <v>24812</v>
      </c>
      <c r="CS188" s="279">
        <v>26835</v>
      </c>
      <c r="CT188" s="286">
        <v>37522</v>
      </c>
      <c r="CU188" s="279">
        <v>18505</v>
      </c>
      <c r="CV188" s="279">
        <v>19017</v>
      </c>
      <c r="CW188" s="286">
        <v>14125</v>
      </c>
      <c r="CX188" s="270">
        <v>6307</v>
      </c>
      <c r="CY188" s="270">
        <v>7818</v>
      </c>
      <c r="CZ188" s="342">
        <v>54836</v>
      </c>
      <c r="DA188" s="343">
        <v>26146</v>
      </c>
      <c r="DB188" s="343">
        <v>28690</v>
      </c>
      <c r="DC188" s="344">
        <v>40181</v>
      </c>
      <c r="DD188" s="343">
        <v>19594</v>
      </c>
      <c r="DE188" s="343">
        <v>20587</v>
      </c>
      <c r="DF188" s="344">
        <v>14655</v>
      </c>
      <c r="DG188" s="343">
        <v>6552</v>
      </c>
      <c r="DH188" s="345">
        <v>8103</v>
      </c>
      <c r="DI188" s="320">
        <v>58452</v>
      </c>
      <c r="DJ188" s="325">
        <v>27610</v>
      </c>
      <c r="DK188" s="325">
        <v>30842</v>
      </c>
      <c r="DL188" s="320">
        <v>43163</v>
      </c>
      <c r="DM188" s="325">
        <v>20768</v>
      </c>
      <c r="DN188" s="325">
        <v>22395</v>
      </c>
      <c r="DO188" s="320">
        <v>15289</v>
      </c>
      <c r="DP188" s="325">
        <v>6842</v>
      </c>
      <c r="DQ188" s="325">
        <v>8447</v>
      </c>
      <c r="DR188" s="270">
        <v>62364</v>
      </c>
      <c r="DS188" s="270">
        <v>29179</v>
      </c>
      <c r="DT188" s="270">
        <v>33185</v>
      </c>
      <c r="DU188" s="270">
        <v>46374</v>
      </c>
      <c r="DV188" s="270">
        <v>22021</v>
      </c>
      <c r="DW188" s="270">
        <v>24353</v>
      </c>
      <c r="DX188" s="270">
        <v>15990</v>
      </c>
      <c r="DY188" s="270">
        <v>7158</v>
      </c>
      <c r="DZ188" s="270">
        <v>8832</v>
      </c>
    </row>
    <row r="189" spans="1:130" s="270" customFormat="1" x14ac:dyDescent="0.25">
      <c r="A189" s="269" t="s">
        <v>122</v>
      </c>
      <c r="B189" s="270">
        <v>25491</v>
      </c>
      <c r="C189" s="270">
        <v>11341</v>
      </c>
      <c r="D189" s="270">
        <v>14150</v>
      </c>
      <c r="E189" s="270">
        <v>14518</v>
      </c>
      <c r="F189" s="270">
        <v>6787</v>
      </c>
      <c r="G189" s="270">
        <v>7731</v>
      </c>
      <c r="H189" s="270">
        <v>10973</v>
      </c>
      <c r="I189" s="270">
        <v>4554</v>
      </c>
      <c r="J189" s="270">
        <v>6419</v>
      </c>
      <c r="K189" s="270">
        <v>26455</v>
      </c>
      <c r="L189" s="270">
        <v>11802</v>
      </c>
      <c r="M189" s="270">
        <v>14653</v>
      </c>
      <c r="N189" s="270">
        <v>15385</v>
      </c>
      <c r="U189" s="270">
        <v>4594</v>
      </c>
      <c r="V189" s="270">
        <v>6476</v>
      </c>
      <c r="W189" s="270">
        <v>27492</v>
      </c>
      <c r="X189" s="270">
        <v>12280</v>
      </c>
      <c r="Y189" s="270">
        <v>15212</v>
      </c>
      <c r="Z189" s="270">
        <v>16286</v>
      </c>
      <c r="AA189" s="270">
        <v>7633</v>
      </c>
      <c r="AB189" s="270">
        <v>8653</v>
      </c>
      <c r="AC189" s="270">
        <v>11206</v>
      </c>
      <c r="AD189" s="270">
        <v>4647</v>
      </c>
      <c r="AE189" s="270">
        <v>6559</v>
      </c>
      <c r="AF189" s="270">
        <v>28638</v>
      </c>
      <c r="AG189" s="270">
        <v>12804</v>
      </c>
      <c r="AH189" s="270">
        <v>15834</v>
      </c>
      <c r="AI189" s="270">
        <v>17267</v>
      </c>
      <c r="AJ189" s="270">
        <v>8093</v>
      </c>
      <c r="AK189" s="270">
        <v>9174</v>
      </c>
      <c r="AL189" s="270">
        <v>11371</v>
      </c>
      <c r="AM189" s="270">
        <v>4711</v>
      </c>
      <c r="AN189" s="270">
        <v>6660</v>
      </c>
      <c r="AO189" s="270">
        <v>29913</v>
      </c>
      <c r="AP189" s="270">
        <v>13405</v>
      </c>
      <c r="AQ189" s="270">
        <v>16508</v>
      </c>
      <c r="AR189" s="270">
        <v>18380</v>
      </c>
      <c r="AS189" s="270">
        <v>8629</v>
      </c>
      <c r="AT189" s="270">
        <v>9751</v>
      </c>
      <c r="AU189" s="270">
        <v>11533</v>
      </c>
      <c r="AV189" s="270">
        <v>4776</v>
      </c>
      <c r="AW189" s="270">
        <v>6757</v>
      </c>
      <c r="AX189" s="270">
        <v>31347</v>
      </c>
      <c r="AY189" s="270">
        <v>14096</v>
      </c>
      <c r="AZ189" s="270">
        <v>17251</v>
      </c>
      <c r="BA189" s="270">
        <v>19663</v>
      </c>
      <c r="BB189" s="270">
        <v>9259</v>
      </c>
      <c r="BC189" s="270">
        <v>10404</v>
      </c>
      <c r="BD189" s="270">
        <v>11684</v>
      </c>
      <c r="BE189" s="270">
        <v>4837</v>
      </c>
      <c r="BF189" s="270">
        <v>6847</v>
      </c>
      <c r="BG189" s="270">
        <v>32940</v>
      </c>
      <c r="BH189" s="270">
        <v>14903</v>
      </c>
      <c r="BI189" s="270">
        <v>18037</v>
      </c>
      <c r="BJ189" s="270">
        <v>21136</v>
      </c>
      <c r="BK189" s="270">
        <v>10007</v>
      </c>
      <c r="BL189" s="270">
        <v>11129</v>
      </c>
      <c r="BM189" s="270">
        <v>11804</v>
      </c>
      <c r="BN189" s="270">
        <v>4896</v>
      </c>
      <c r="BO189" s="270">
        <v>6908</v>
      </c>
      <c r="BP189" s="271">
        <v>34663</v>
      </c>
      <c r="BQ189" s="271">
        <v>15822</v>
      </c>
      <c r="BR189" s="271">
        <v>18841</v>
      </c>
      <c r="BS189" s="271">
        <v>22776</v>
      </c>
      <c r="BT189" s="271">
        <v>10865</v>
      </c>
      <c r="BU189" s="271">
        <v>11911</v>
      </c>
      <c r="BV189" s="271">
        <v>11887</v>
      </c>
      <c r="BW189" s="271">
        <v>4957</v>
      </c>
      <c r="BX189" s="271">
        <v>6930</v>
      </c>
      <c r="BY189" s="272">
        <v>36451</v>
      </c>
      <c r="BZ189" s="273">
        <v>16797</v>
      </c>
      <c r="CA189" s="273">
        <v>19654</v>
      </c>
      <c r="CB189" s="272">
        <v>24506</v>
      </c>
      <c r="CC189" s="273">
        <v>11777</v>
      </c>
      <c r="CD189" s="273">
        <v>12729</v>
      </c>
      <c r="CE189" s="272">
        <v>11945</v>
      </c>
      <c r="CF189" s="273">
        <v>5020</v>
      </c>
      <c r="CG189" s="273">
        <v>6925</v>
      </c>
      <c r="CH189" s="270">
        <v>38265</v>
      </c>
      <c r="CI189" s="270">
        <v>17782</v>
      </c>
      <c r="CJ189" s="270">
        <v>20483</v>
      </c>
      <c r="CK189" s="273">
        <v>26251</v>
      </c>
      <c r="CL189" s="270">
        <v>12689</v>
      </c>
      <c r="CM189" s="270">
        <v>13562</v>
      </c>
      <c r="CN189" s="273">
        <v>12014</v>
      </c>
      <c r="CO189" s="270">
        <v>5093</v>
      </c>
      <c r="CP189" s="270">
        <v>6921</v>
      </c>
      <c r="CQ189" s="286">
        <v>40050</v>
      </c>
      <c r="CR189" s="279">
        <v>18741</v>
      </c>
      <c r="CS189" s="279">
        <v>21309</v>
      </c>
      <c r="CT189" s="286">
        <v>27935</v>
      </c>
      <c r="CU189" s="279">
        <v>13556</v>
      </c>
      <c r="CV189" s="279">
        <v>14379</v>
      </c>
      <c r="CW189" s="286">
        <v>12115</v>
      </c>
      <c r="CX189" s="270">
        <v>5185</v>
      </c>
      <c r="CY189" s="270">
        <v>6930</v>
      </c>
      <c r="CZ189" s="342">
        <v>41790</v>
      </c>
      <c r="DA189" s="343">
        <v>19661</v>
      </c>
      <c r="DB189" s="343">
        <v>22129</v>
      </c>
      <c r="DC189" s="344">
        <v>29557</v>
      </c>
      <c r="DD189" s="343">
        <v>14380</v>
      </c>
      <c r="DE189" s="343">
        <v>15177</v>
      </c>
      <c r="DF189" s="344">
        <v>12233</v>
      </c>
      <c r="DG189" s="343">
        <v>5281</v>
      </c>
      <c r="DH189" s="345">
        <v>6952</v>
      </c>
      <c r="DI189" s="320">
        <v>43577</v>
      </c>
      <c r="DJ189" s="325">
        <v>20570</v>
      </c>
      <c r="DK189" s="325">
        <v>23007</v>
      </c>
      <c r="DL189" s="320">
        <v>31196</v>
      </c>
      <c r="DM189" s="325">
        <v>15190</v>
      </c>
      <c r="DN189" s="325">
        <v>16006</v>
      </c>
      <c r="DO189" s="320">
        <v>12381</v>
      </c>
      <c r="DP189" s="325">
        <v>5380</v>
      </c>
      <c r="DQ189" s="325">
        <v>7001</v>
      </c>
      <c r="DR189" s="270">
        <v>45514</v>
      </c>
      <c r="DS189" s="270">
        <v>21515</v>
      </c>
      <c r="DT189" s="270">
        <v>23999</v>
      </c>
      <c r="DU189" s="270">
        <v>32931</v>
      </c>
      <c r="DV189" s="270">
        <v>16016</v>
      </c>
      <c r="DW189" s="270">
        <v>16915</v>
      </c>
      <c r="DX189" s="270">
        <v>12583</v>
      </c>
      <c r="DY189" s="270">
        <v>5499</v>
      </c>
      <c r="DZ189" s="270">
        <v>7084</v>
      </c>
    </row>
    <row r="190" spans="1:130" s="270" customFormat="1" x14ac:dyDescent="0.25">
      <c r="A190" s="269" t="s">
        <v>123</v>
      </c>
      <c r="B190" s="270">
        <v>19295</v>
      </c>
      <c r="C190" s="270">
        <v>8348</v>
      </c>
      <c r="D190" s="270">
        <v>10947</v>
      </c>
      <c r="E190" s="270">
        <v>10204</v>
      </c>
      <c r="F190" s="270">
        <v>4589</v>
      </c>
      <c r="G190" s="270">
        <v>5615</v>
      </c>
      <c r="H190" s="270">
        <v>9091</v>
      </c>
      <c r="I190" s="270">
        <v>3759</v>
      </c>
      <c r="J190" s="270">
        <v>5332</v>
      </c>
      <c r="K190" s="270">
        <v>19960</v>
      </c>
      <c r="L190" s="270">
        <v>8672</v>
      </c>
      <c r="M190" s="270">
        <v>11288</v>
      </c>
      <c r="N190" s="270">
        <v>10824</v>
      </c>
      <c r="U190" s="270">
        <v>3781</v>
      </c>
      <c r="V190" s="270">
        <v>5355</v>
      </c>
      <c r="W190" s="270">
        <v>20759</v>
      </c>
      <c r="X190" s="270">
        <v>9055</v>
      </c>
      <c r="Y190" s="270">
        <v>11704</v>
      </c>
      <c r="Z190" s="270">
        <v>11546</v>
      </c>
      <c r="AA190" s="270">
        <v>5241</v>
      </c>
      <c r="AB190" s="270">
        <v>6305</v>
      </c>
      <c r="AC190" s="270">
        <v>9213</v>
      </c>
      <c r="AD190" s="270">
        <v>3814</v>
      </c>
      <c r="AE190" s="270">
        <v>5399</v>
      </c>
      <c r="AF190" s="270">
        <v>21656</v>
      </c>
      <c r="AG190" s="270">
        <v>9483</v>
      </c>
      <c r="AH190" s="270">
        <v>12173</v>
      </c>
      <c r="AI190" s="270">
        <v>12349</v>
      </c>
      <c r="AJ190" s="270">
        <v>5628</v>
      </c>
      <c r="AK190" s="270">
        <v>6721</v>
      </c>
      <c r="AL190" s="270">
        <v>9307</v>
      </c>
      <c r="AM190" s="270">
        <v>3855</v>
      </c>
      <c r="AN190" s="270">
        <v>5452</v>
      </c>
      <c r="AO190" s="270">
        <v>22627</v>
      </c>
      <c r="AP190" s="270">
        <v>9940</v>
      </c>
      <c r="AQ190" s="270">
        <v>12687</v>
      </c>
      <c r="AR190" s="270">
        <v>13200</v>
      </c>
      <c r="AS190" s="270">
        <v>6035</v>
      </c>
      <c r="AT190" s="270">
        <v>7165</v>
      </c>
      <c r="AU190" s="270">
        <v>9427</v>
      </c>
      <c r="AV190" s="270">
        <v>3905</v>
      </c>
      <c r="AW190" s="270">
        <v>5522</v>
      </c>
      <c r="AX190" s="270">
        <v>23647</v>
      </c>
      <c r="AY190" s="270">
        <v>10422</v>
      </c>
      <c r="AZ190" s="270">
        <v>13225</v>
      </c>
      <c r="BA190" s="270">
        <v>14090</v>
      </c>
      <c r="BB190" s="270">
        <v>6457</v>
      </c>
      <c r="BC190" s="270">
        <v>7633</v>
      </c>
      <c r="BD190" s="270">
        <v>9557</v>
      </c>
      <c r="BE190" s="270">
        <v>3965</v>
      </c>
      <c r="BF190" s="270">
        <v>5592</v>
      </c>
      <c r="BG190" s="270">
        <v>24713</v>
      </c>
      <c r="BH190" s="270">
        <v>10913</v>
      </c>
      <c r="BI190" s="270">
        <v>13800</v>
      </c>
      <c r="BJ190" s="270">
        <v>14997</v>
      </c>
      <c r="BK190" s="270">
        <v>6876</v>
      </c>
      <c r="BL190" s="270">
        <v>8121</v>
      </c>
      <c r="BM190" s="270">
        <v>9716</v>
      </c>
      <c r="BN190" s="270">
        <v>4037</v>
      </c>
      <c r="BO190" s="270">
        <v>5679</v>
      </c>
      <c r="BP190" s="271">
        <v>25846</v>
      </c>
      <c r="BQ190" s="271">
        <v>11417</v>
      </c>
      <c r="BR190" s="271">
        <v>14429</v>
      </c>
      <c r="BS190" s="271">
        <v>15938</v>
      </c>
      <c r="BT190" s="271">
        <v>7299</v>
      </c>
      <c r="BU190" s="271">
        <v>8639</v>
      </c>
      <c r="BV190" s="271">
        <v>9908</v>
      </c>
      <c r="BW190" s="271">
        <v>4118</v>
      </c>
      <c r="BX190" s="271">
        <v>5790</v>
      </c>
      <c r="BY190" s="272">
        <v>27070</v>
      </c>
      <c r="BZ190" s="273">
        <v>11957</v>
      </c>
      <c r="CA190" s="273">
        <v>15113</v>
      </c>
      <c r="CB190" s="272">
        <v>16948</v>
      </c>
      <c r="CC190" s="273">
        <v>7752</v>
      </c>
      <c r="CD190" s="273">
        <v>9196</v>
      </c>
      <c r="CE190" s="272">
        <v>10122</v>
      </c>
      <c r="CF190" s="273">
        <v>4205</v>
      </c>
      <c r="CG190" s="273">
        <v>5917</v>
      </c>
      <c r="CH190" s="270">
        <v>28406</v>
      </c>
      <c r="CI190" s="270">
        <v>12567</v>
      </c>
      <c r="CJ190" s="270">
        <v>15839</v>
      </c>
      <c r="CK190" s="273">
        <v>18077</v>
      </c>
      <c r="CL190" s="270">
        <v>8274</v>
      </c>
      <c r="CM190" s="270">
        <v>9803</v>
      </c>
      <c r="CN190" s="273">
        <v>10329</v>
      </c>
      <c r="CO190" s="270">
        <v>4293</v>
      </c>
      <c r="CP190" s="270">
        <v>6036</v>
      </c>
      <c r="CQ190" s="286">
        <v>29892</v>
      </c>
      <c r="CR190" s="279">
        <v>13257</v>
      </c>
      <c r="CS190" s="279">
        <v>16635</v>
      </c>
      <c r="CT190" s="286">
        <v>19363</v>
      </c>
      <c r="CU190" s="279">
        <v>8879</v>
      </c>
      <c r="CV190" s="279">
        <v>10484</v>
      </c>
      <c r="CW190" s="286">
        <v>10529</v>
      </c>
      <c r="CX190" s="270">
        <v>4378</v>
      </c>
      <c r="CY190" s="270">
        <v>6151</v>
      </c>
      <c r="CZ190" s="342">
        <v>31509</v>
      </c>
      <c r="DA190" s="343">
        <v>14042</v>
      </c>
      <c r="DB190" s="343">
        <v>17467</v>
      </c>
      <c r="DC190" s="344">
        <v>20818</v>
      </c>
      <c r="DD190" s="343">
        <v>9588</v>
      </c>
      <c r="DE190" s="343">
        <v>11230</v>
      </c>
      <c r="DF190" s="344">
        <v>10691</v>
      </c>
      <c r="DG190" s="343">
        <v>4454</v>
      </c>
      <c r="DH190" s="345">
        <v>6237</v>
      </c>
      <c r="DI190" s="320">
        <v>33234</v>
      </c>
      <c r="DJ190" s="325">
        <v>14922</v>
      </c>
      <c r="DK190" s="325">
        <v>18312</v>
      </c>
      <c r="DL190" s="320">
        <v>22427</v>
      </c>
      <c r="DM190" s="325">
        <v>10396</v>
      </c>
      <c r="DN190" s="325">
        <v>12031</v>
      </c>
      <c r="DO190" s="320">
        <v>10807</v>
      </c>
      <c r="DP190" s="325">
        <v>4526</v>
      </c>
      <c r="DQ190" s="325">
        <v>6281</v>
      </c>
      <c r="DR190" s="270">
        <v>35016</v>
      </c>
      <c r="DS190" s="270">
        <v>15850</v>
      </c>
      <c r="DT190" s="270">
        <v>19166</v>
      </c>
      <c r="DU190" s="270">
        <v>24125</v>
      </c>
      <c r="DV190" s="270">
        <v>11257</v>
      </c>
      <c r="DW190" s="270">
        <v>12868</v>
      </c>
      <c r="DX190" s="270">
        <v>10891</v>
      </c>
      <c r="DY190" s="270">
        <v>4593</v>
      </c>
      <c r="DZ190" s="270">
        <v>6298</v>
      </c>
    </row>
    <row r="191" spans="1:130" s="270" customFormat="1" x14ac:dyDescent="0.25">
      <c r="A191" s="269" t="s">
        <v>124</v>
      </c>
      <c r="B191" s="270">
        <v>14911</v>
      </c>
      <c r="C191" s="270">
        <v>6228</v>
      </c>
      <c r="D191" s="270">
        <v>8683</v>
      </c>
      <c r="E191" s="270">
        <v>7507</v>
      </c>
      <c r="F191" s="270">
        <v>3209</v>
      </c>
      <c r="G191" s="270">
        <v>4298</v>
      </c>
      <c r="H191" s="270">
        <v>7404</v>
      </c>
      <c r="I191" s="270">
        <v>3019</v>
      </c>
      <c r="J191" s="270">
        <v>4385</v>
      </c>
      <c r="K191" s="270">
        <v>15272</v>
      </c>
      <c r="L191" s="270">
        <v>6383</v>
      </c>
      <c r="M191" s="270">
        <v>8889</v>
      </c>
      <c r="N191" s="270">
        <v>7857</v>
      </c>
      <c r="U191" s="270">
        <v>3020</v>
      </c>
      <c r="V191" s="270">
        <v>4395</v>
      </c>
      <c r="W191" s="270">
        <v>15664</v>
      </c>
      <c r="X191" s="270">
        <v>6559</v>
      </c>
      <c r="Y191" s="270">
        <v>9105</v>
      </c>
      <c r="Z191" s="270">
        <v>8229</v>
      </c>
      <c r="AA191" s="270">
        <v>3529</v>
      </c>
      <c r="AB191" s="270">
        <v>4700</v>
      </c>
      <c r="AC191" s="270">
        <v>7435</v>
      </c>
      <c r="AD191" s="270">
        <v>3030</v>
      </c>
      <c r="AE191" s="270">
        <v>4405</v>
      </c>
      <c r="AF191" s="270">
        <v>16120</v>
      </c>
      <c r="AG191" s="270">
        <v>6770</v>
      </c>
      <c r="AH191" s="270">
        <v>9350</v>
      </c>
      <c r="AI191" s="270">
        <v>8645</v>
      </c>
      <c r="AJ191" s="270">
        <v>3720</v>
      </c>
      <c r="AK191" s="270">
        <v>4925</v>
      </c>
      <c r="AL191" s="270">
        <v>7475</v>
      </c>
      <c r="AM191" s="270">
        <v>3050</v>
      </c>
      <c r="AN191" s="270">
        <v>4425</v>
      </c>
      <c r="AO191" s="270">
        <v>16645</v>
      </c>
      <c r="AP191" s="270">
        <v>7017</v>
      </c>
      <c r="AQ191" s="270">
        <v>9628</v>
      </c>
      <c r="AR191" s="270">
        <v>9118</v>
      </c>
      <c r="AS191" s="270">
        <v>3935</v>
      </c>
      <c r="AT191" s="270">
        <v>5183</v>
      </c>
      <c r="AU191" s="270">
        <v>7527</v>
      </c>
      <c r="AV191" s="270">
        <v>3082</v>
      </c>
      <c r="AW191" s="270">
        <v>4445</v>
      </c>
      <c r="AX191" s="270">
        <v>17268</v>
      </c>
      <c r="AY191" s="270">
        <v>7311</v>
      </c>
      <c r="AZ191" s="270">
        <v>9957</v>
      </c>
      <c r="BA191" s="270">
        <v>9663</v>
      </c>
      <c r="BB191" s="270">
        <v>4189</v>
      </c>
      <c r="BC191" s="270">
        <v>5474</v>
      </c>
      <c r="BD191" s="270">
        <v>7605</v>
      </c>
      <c r="BE191" s="270">
        <v>3122</v>
      </c>
      <c r="BF191" s="270">
        <v>4483</v>
      </c>
      <c r="BG191" s="270">
        <v>17999</v>
      </c>
      <c r="BH191" s="270">
        <v>7653</v>
      </c>
      <c r="BI191" s="270">
        <v>10346</v>
      </c>
      <c r="BJ191" s="270">
        <v>10295</v>
      </c>
      <c r="BK191" s="270">
        <v>4482</v>
      </c>
      <c r="BL191" s="270">
        <v>5813</v>
      </c>
      <c r="BM191" s="270">
        <v>7704</v>
      </c>
      <c r="BN191" s="270">
        <v>3171</v>
      </c>
      <c r="BO191" s="270">
        <v>4533</v>
      </c>
      <c r="BP191" s="271">
        <v>18847</v>
      </c>
      <c r="BQ191" s="271">
        <v>8046</v>
      </c>
      <c r="BR191" s="271">
        <v>10801</v>
      </c>
      <c r="BS191" s="271">
        <v>11022</v>
      </c>
      <c r="BT191" s="271">
        <v>4821</v>
      </c>
      <c r="BU191" s="271">
        <v>6201</v>
      </c>
      <c r="BV191" s="271">
        <v>7825</v>
      </c>
      <c r="BW191" s="271">
        <v>3225</v>
      </c>
      <c r="BX191" s="271">
        <v>4600</v>
      </c>
      <c r="BY191" s="272">
        <v>19778</v>
      </c>
      <c r="BZ191" s="273">
        <v>8475</v>
      </c>
      <c r="CA191" s="273">
        <v>11303</v>
      </c>
      <c r="CB191" s="272">
        <v>11817</v>
      </c>
      <c r="CC191" s="273">
        <v>5187</v>
      </c>
      <c r="CD191" s="273">
        <v>6630</v>
      </c>
      <c r="CE191" s="272">
        <v>7961</v>
      </c>
      <c r="CF191" s="273">
        <v>3288</v>
      </c>
      <c r="CG191" s="273">
        <v>4673</v>
      </c>
      <c r="CH191" s="270">
        <v>20774</v>
      </c>
      <c r="CI191" s="270">
        <v>8930</v>
      </c>
      <c r="CJ191" s="270">
        <v>11844</v>
      </c>
      <c r="CK191" s="273">
        <v>12654</v>
      </c>
      <c r="CL191" s="270">
        <v>5573</v>
      </c>
      <c r="CM191" s="270">
        <v>7081</v>
      </c>
      <c r="CN191" s="273">
        <v>8120</v>
      </c>
      <c r="CO191" s="270">
        <v>3357</v>
      </c>
      <c r="CP191" s="270">
        <v>4763</v>
      </c>
      <c r="CQ191" s="286">
        <v>21807</v>
      </c>
      <c r="CR191" s="279">
        <v>9402</v>
      </c>
      <c r="CS191" s="279">
        <v>12405</v>
      </c>
      <c r="CT191" s="286">
        <v>13526</v>
      </c>
      <c r="CU191" s="279">
        <v>5972</v>
      </c>
      <c r="CV191" s="279">
        <v>7554</v>
      </c>
      <c r="CW191" s="286">
        <v>8281</v>
      </c>
      <c r="CX191" s="270">
        <v>3430</v>
      </c>
      <c r="CY191" s="270">
        <v>4851</v>
      </c>
      <c r="CZ191" s="342">
        <v>22886</v>
      </c>
      <c r="DA191" s="343">
        <v>9884</v>
      </c>
      <c r="DB191" s="343">
        <v>13002</v>
      </c>
      <c r="DC191" s="344">
        <v>14419</v>
      </c>
      <c r="DD191" s="343">
        <v>6370</v>
      </c>
      <c r="DE191" s="343">
        <v>8049</v>
      </c>
      <c r="DF191" s="344">
        <v>8467</v>
      </c>
      <c r="DG191" s="343">
        <v>3514</v>
      </c>
      <c r="DH191" s="345">
        <v>4953</v>
      </c>
      <c r="DI191" s="320">
        <v>24020</v>
      </c>
      <c r="DJ191" s="325">
        <v>10374</v>
      </c>
      <c r="DK191" s="325">
        <v>13646</v>
      </c>
      <c r="DL191" s="320">
        <v>15346</v>
      </c>
      <c r="DM191" s="325">
        <v>6773</v>
      </c>
      <c r="DN191" s="325">
        <v>8573</v>
      </c>
      <c r="DO191" s="320">
        <v>8674</v>
      </c>
      <c r="DP191" s="325">
        <v>3601</v>
      </c>
      <c r="DQ191" s="325">
        <v>5073</v>
      </c>
      <c r="DR191" s="270">
        <v>25236</v>
      </c>
      <c r="DS191" s="270">
        <v>10893</v>
      </c>
      <c r="DT191" s="270">
        <v>14343</v>
      </c>
      <c r="DU191" s="270">
        <v>16347</v>
      </c>
      <c r="DV191" s="270">
        <v>7209</v>
      </c>
      <c r="DW191" s="270">
        <v>9138</v>
      </c>
      <c r="DX191" s="270">
        <v>8889</v>
      </c>
      <c r="DY191" s="270">
        <v>3684</v>
      </c>
      <c r="DZ191" s="270">
        <v>5205</v>
      </c>
    </row>
    <row r="192" spans="1:130" s="270" customFormat="1" x14ac:dyDescent="0.25">
      <c r="A192" s="269" t="s">
        <v>125</v>
      </c>
      <c r="B192" s="270">
        <v>11313</v>
      </c>
      <c r="C192" s="270">
        <v>4514</v>
      </c>
      <c r="D192" s="270">
        <v>6799</v>
      </c>
      <c r="E192" s="270">
        <v>5555</v>
      </c>
      <c r="F192" s="270">
        <v>2218</v>
      </c>
      <c r="G192" s="270">
        <v>3337</v>
      </c>
      <c r="H192" s="270">
        <v>5758</v>
      </c>
      <c r="I192" s="270">
        <v>2296</v>
      </c>
      <c r="J192" s="270">
        <v>3462</v>
      </c>
      <c r="K192" s="270">
        <v>11487</v>
      </c>
      <c r="L192" s="270">
        <v>4563</v>
      </c>
      <c r="M192" s="270">
        <v>6924</v>
      </c>
      <c r="N192" s="270">
        <v>5700</v>
      </c>
      <c r="U192" s="270">
        <v>2290</v>
      </c>
      <c r="V192" s="270">
        <v>3497</v>
      </c>
      <c r="W192" s="270">
        <v>11714</v>
      </c>
      <c r="X192" s="270">
        <v>4643</v>
      </c>
      <c r="Y192" s="270">
        <v>7071</v>
      </c>
      <c r="Z192" s="270">
        <v>5900</v>
      </c>
      <c r="AA192" s="270">
        <v>2355</v>
      </c>
      <c r="AB192" s="270">
        <v>3545</v>
      </c>
      <c r="AC192" s="270">
        <v>5814</v>
      </c>
      <c r="AD192" s="270">
        <v>2288</v>
      </c>
      <c r="AE192" s="270">
        <v>3526</v>
      </c>
      <c r="AF192" s="270">
        <v>11981</v>
      </c>
      <c r="AG192" s="270">
        <v>4743</v>
      </c>
      <c r="AH192" s="270">
        <v>7238</v>
      </c>
      <c r="AI192" s="270">
        <v>6143</v>
      </c>
      <c r="AJ192" s="270">
        <v>2454</v>
      </c>
      <c r="AK192" s="270">
        <v>3689</v>
      </c>
      <c r="AL192" s="270">
        <v>5838</v>
      </c>
      <c r="AM192" s="270">
        <v>2289</v>
      </c>
      <c r="AN192" s="270">
        <v>3549</v>
      </c>
      <c r="AO192" s="270">
        <v>12291</v>
      </c>
      <c r="AP192" s="270">
        <v>4868</v>
      </c>
      <c r="AQ192" s="270">
        <v>7423</v>
      </c>
      <c r="AR192" s="270">
        <v>6427</v>
      </c>
      <c r="AS192" s="270">
        <v>2575</v>
      </c>
      <c r="AT192" s="270">
        <v>3852</v>
      </c>
      <c r="AU192" s="270">
        <v>5864</v>
      </c>
      <c r="AV192" s="270">
        <v>2293</v>
      </c>
      <c r="AW192" s="270">
        <v>3571</v>
      </c>
      <c r="AX192" s="270">
        <v>12630</v>
      </c>
      <c r="AY192" s="270">
        <v>5006</v>
      </c>
      <c r="AZ192" s="270">
        <v>7624</v>
      </c>
      <c r="BA192" s="270">
        <v>6740</v>
      </c>
      <c r="BB192" s="270">
        <v>2705</v>
      </c>
      <c r="BC192" s="270">
        <v>4035</v>
      </c>
      <c r="BD192" s="270">
        <v>5890</v>
      </c>
      <c r="BE192" s="270">
        <v>2301</v>
      </c>
      <c r="BF192" s="270">
        <v>3589</v>
      </c>
      <c r="BG192" s="270">
        <v>13005</v>
      </c>
      <c r="BH192" s="270">
        <v>5166</v>
      </c>
      <c r="BI192" s="270">
        <v>7839</v>
      </c>
      <c r="BJ192" s="270">
        <v>7083</v>
      </c>
      <c r="BK192" s="270">
        <v>2851</v>
      </c>
      <c r="BL192" s="270">
        <v>4232</v>
      </c>
      <c r="BM192" s="270">
        <v>5922</v>
      </c>
      <c r="BN192" s="270">
        <v>2315</v>
      </c>
      <c r="BO192" s="270">
        <v>3607</v>
      </c>
      <c r="BP192" s="271">
        <v>13401</v>
      </c>
      <c r="BQ192" s="271">
        <v>5341</v>
      </c>
      <c r="BR192" s="271">
        <v>8060</v>
      </c>
      <c r="BS192" s="271">
        <v>7439</v>
      </c>
      <c r="BT192" s="271">
        <v>3004</v>
      </c>
      <c r="BU192" s="271">
        <v>4435</v>
      </c>
      <c r="BV192" s="271">
        <v>5962</v>
      </c>
      <c r="BW192" s="271">
        <v>2337</v>
      </c>
      <c r="BX192" s="271">
        <v>3625</v>
      </c>
      <c r="BY192" s="272">
        <v>13851</v>
      </c>
      <c r="BZ192" s="273">
        <v>5545</v>
      </c>
      <c r="CA192" s="273">
        <v>8306</v>
      </c>
      <c r="CB192" s="272">
        <v>7837</v>
      </c>
      <c r="CC192" s="273">
        <v>3181</v>
      </c>
      <c r="CD192" s="273">
        <v>4656</v>
      </c>
      <c r="CE192" s="272">
        <v>6014</v>
      </c>
      <c r="CF192" s="273">
        <v>2364</v>
      </c>
      <c r="CG192" s="273">
        <v>3650</v>
      </c>
      <c r="CH192" s="270">
        <v>14356</v>
      </c>
      <c r="CI192" s="270">
        <v>5775</v>
      </c>
      <c r="CJ192" s="270">
        <v>8581</v>
      </c>
      <c r="CK192" s="273">
        <v>8280</v>
      </c>
      <c r="CL192" s="270">
        <v>3374</v>
      </c>
      <c r="CM192" s="270">
        <v>4906</v>
      </c>
      <c r="CN192" s="273">
        <v>6076</v>
      </c>
      <c r="CO192" s="270">
        <v>2401</v>
      </c>
      <c r="CP192" s="270">
        <v>3675</v>
      </c>
      <c r="CQ192" s="286">
        <v>14938</v>
      </c>
      <c r="CR192" s="279">
        <v>6042</v>
      </c>
      <c r="CS192" s="279">
        <v>8896</v>
      </c>
      <c r="CT192" s="286">
        <v>8782</v>
      </c>
      <c r="CU192" s="279">
        <v>3599</v>
      </c>
      <c r="CV192" s="279">
        <v>5183</v>
      </c>
      <c r="CW192" s="286">
        <v>6156</v>
      </c>
      <c r="CX192" s="270">
        <v>2443</v>
      </c>
      <c r="CY192" s="270">
        <v>3713</v>
      </c>
      <c r="CZ192" s="342">
        <v>15612</v>
      </c>
      <c r="DA192" s="343">
        <v>6347</v>
      </c>
      <c r="DB192" s="343">
        <v>9265</v>
      </c>
      <c r="DC192" s="344">
        <v>9356</v>
      </c>
      <c r="DD192" s="343">
        <v>3856</v>
      </c>
      <c r="DE192" s="343">
        <v>5500</v>
      </c>
      <c r="DF192" s="344">
        <v>6256</v>
      </c>
      <c r="DG192" s="343">
        <v>2491</v>
      </c>
      <c r="DH192" s="345">
        <v>3765</v>
      </c>
      <c r="DI192" s="320">
        <v>16389</v>
      </c>
      <c r="DJ192" s="325">
        <v>6694</v>
      </c>
      <c r="DK192" s="325">
        <v>9695</v>
      </c>
      <c r="DL192" s="320">
        <v>10015</v>
      </c>
      <c r="DM192" s="325">
        <v>4151</v>
      </c>
      <c r="DN192" s="325">
        <v>5864</v>
      </c>
      <c r="DO192" s="320">
        <v>6374</v>
      </c>
      <c r="DP192" s="325">
        <v>2543</v>
      </c>
      <c r="DQ192" s="325">
        <v>3831</v>
      </c>
      <c r="DR192" s="270">
        <v>17233</v>
      </c>
      <c r="DS192" s="270">
        <v>7071</v>
      </c>
      <c r="DT192" s="270">
        <v>10162</v>
      </c>
      <c r="DU192" s="270">
        <v>10728</v>
      </c>
      <c r="DV192" s="270">
        <v>4467</v>
      </c>
      <c r="DW192" s="270">
        <v>6261</v>
      </c>
      <c r="DX192" s="270">
        <v>6505</v>
      </c>
      <c r="DY192" s="270">
        <v>2604</v>
      </c>
      <c r="DZ192" s="270">
        <v>3901</v>
      </c>
    </row>
    <row r="193" spans="1:130" s="270" customFormat="1" x14ac:dyDescent="0.25">
      <c r="A193" s="269" t="s">
        <v>126</v>
      </c>
      <c r="B193" s="270">
        <v>8503</v>
      </c>
      <c r="C193" s="270">
        <v>3206</v>
      </c>
      <c r="D193" s="270">
        <v>5297</v>
      </c>
      <c r="E193" s="270">
        <v>4345</v>
      </c>
      <c r="F193" s="270">
        <v>1613</v>
      </c>
      <c r="G193" s="270">
        <v>2732</v>
      </c>
      <c r="H193" s="270">
        <v>4158</v>
      </c>
      <c r="I193" s="270">
        <v>1593</v>
      </c>
      <c r="J193" s="270">
        <v>2565</v>
      </c>
      <c r="K193" s="270">
        <v>8460</v>
      </c>
      <c r="L193" s="270">
        <v>3163</v>
      </c>
      <c r="M193" s="270">
        <v>5297</v>
      </c>
      <c r="N193" s="270">
        <v>4290</v>
      </c>
      <c r="U193" s="270">
        <v>1584</v>
      </c>
      <c r="V193" s="270">
        <v>2586</v>
      </c>
      <c r="W193" s="270">
        <v>8448</v>
      </c>
      <c r="X193" s="270">
        <v>3135</v>
      </c>
      <c r="Y193" s="270">
        <v>5313</v>
      </c>
      <c r="Z193" s="270">
        <v>4271</v>
      </c>
      <c r="AA193" s="270">
        <v>1562</v>
      </c>
      <c r="AB193" s="270">
        <v>2709</v>
      </c>
      <c r="AC193" s="270">
        <v>4177</v>
      </c>
      <c r="AD193" s="270">
        <v>1573</v>
      </c>
      <c r="AE193" s="270">
        <v>2604</v>
      </c>
      <c r="AF193" s="270">
        <v>8472</v>
      </c>
      <c r="AG193" s="270">
        <v>3127</v>
      </c>
      <c r="AH193" s="270">
        <v>5345</v>
      </c>
      <c r="AI193" s="270">
        <v>4289</v>
      </c>
      <c r="AJ193" s="270">
        <v>1563</v>
      </c>
      <c r="AK193" s="270">
        <v>2726</v>
      </c>
      <c r="AL193" s="270">
        <v>4183</v>
      </c>
      <c r="AM193" s="270">
        <v>1564</v>
      </c>
      <c r="AN193" s="270">
        <v>2619</v>
      </c>
      <c r="AO193" s="270">
        <v>8537</v>
      </c>
      <c r="AP193" s="270">
        <v>3132</v>
      </c>
      <c r="AQ193" s="270">
        <v>5405</v>
      </c>
      <c r="AR193" s="270">
        <v>4347</v>
      </c>
      <c r="AS193" s="270">
        <v>1579</v>
      </c>
      <c r="AT193" s="270">
        <v>2768</v>
      </c>
      <c r="AU193" s="270">
        <v>4190</v>
      </c>
      <c r="AV193" s="270">
        <v>1553</v>
      </c>
      <c r="AW193" s="270">
        <v>2637</v>
      </c>
      <c r="AX193" s="270">
        <v>8653</v>
      </c>
      <c r="AY193" s="270">
        <v>3161</v>
      </c>
      <c r="AZ193" s="270">
        <v>5492</v>
      </c>
      <c r="BA193" s="270">
        <v>4449</v>
      </c>
      <c r="BB193" s="270">
        <v>1615</v>
      </c>
      <c r="BC193" s="270">
        <v>2834</v>
      </c>
      <c r="BD193" s="270">
        <v>4204</v>
      </c>
      <c r="BE193" s="270">
        <v>1546</v>
      </c>
      <c r="BF193" s="270">
        <v>2658</v>
      </c>
      <c r="BG193" s="270">
        <v>8807</v>
      </c>
      <c r="BH193" s="270">
        <v>3208</v>
      </c>
      <c r="BI193" s="270">
        <v>5599</v>
      </c>
      <c r="BJ193" s="270">
        <v>4594</v>
      </c>
      <c r="BK193" s="270">
        <v>1672</v>
      </c>
      <c r="BL193" s="270">
        <v>2922</v>
      </c>
      <c r="BM193" s="270">
        <v>4213</v>
      </c>
      <c r="BN193" s="270">
        <v>1536</v>
      </c>
      <c r="BO193" s="270">
        <v>2677</v>
      </c>
      <c r="BP193" s="271">
        <v>8998</v>
      </c>
      <c r="BQ193" s="271">
        <v>3279</v>
      </c>
      <c r="BR193" s="271">
        <v>5719</v>
      </c>
      <c r="BS193" s="271">
        <v>4776</v>
      </c>
      <c r="BT193" s="271">
        <v>1746</v>
      </c>
      <c r="BU193" s="271">
        <v>3030</v>
      </c>
      <c r="BV193" s="271">
        <v>4222</v>
      </c>
      <c r="BW193" s="271">
        <v>1533</v>
      </c>
      <c r="BX193" s="271">
        <v>2689</v>
      </c>
      <c r="BY193" s="272">
        <v>9219</v>
      </c>
      <c r="BZ193" s="273">
        <v>3361</v>
      </c>
      <c r="CA193" s="273">
        <v>5858</v>
      </c>
      <c r="CB193" s="272">
        <v>4990</v>
      </c>
      <c r="CC193" s="273">
        <v>1831</v>
      </c>
      <c r="CD193" s="273">
        <v>3159</v>
      </c>
      <c r="CE193" s="272">
        <v>4229</v>
      </c>
      <c r="CF193" s="273">
        <v>1530</v>
      </c>
      <c r="CG193" s="273">
        <v>2699</v>
      </c>
      <c r="CH193" s="270">
        <v>9475</v>
      </c>
      <c r="CI193" s="270">
        <v>3460</v>
      </c>
      <c r="CJ193" s="270">
        <v>6015</v>
      </c>
      <c r="CK193" s="273">
        <v>5237</v>
      </c>
      <c r="CL193" s="270">
        <v>1931</v>
      </c>
      <c r="CM193" s="270">
        <v>3306</v>
      </c>
      <c r="CN193" s="273">
        <v>4238</v>
      </c>
      <c r="CO193" s="270">
        <v>1529</v>
      </c>
      <c r="CP193" s="270">
        <v>2709</v>
      </c>
      <c r="CQ193" s="286">
        <v>9747</v>
      </c>
      <c r="CR193" s="279">
        <v>3568</v>
      </c>
      <c r="CS193" s="279">
        <v>6179</v>
      </c>
      <c r="CT193" s="286">
        <v>5503</v>
      </c>
      <c r="CU193" s="279">
        <v>2037</v>
      </c>
      <c r="CV193" s="279">
        <v>3466</v>
      </c>
      <c r="CW193" s="286">
        <v>4244</v>
      </c>
      <c r="CX193" s="270">
        <v>1531</v>
      </c>
      <c r="CY193" s="270">
        <v>2713</v>
      </c>
      <c r="CZ193" s="342">
        <v>10055</v>
      </c>
      <c r="DA193" s="343">
        <v>3695</v>
      </c>
      <c r="DB193" s="343">
        <v>6360</v>
      </c>
      <c r="DC193" s="344">
        <v>5796</v>
      </c>
      <c r="DD193" s="343">
        <v>2156</v>
      </c>
      <c r="DE193" s="343">
        <v>3640</v>
      </c>
      <c r="DF193" s="344">
        <v>4259</v>
      </c>
      <c r="DG193" s="343">
        <v>1539</v>
      </c>
      <c r="DH193" s="345">
        <v>2720</v>
      </c>
      <c r="DI193" s="320">
        <v>10379</v>
      </c>
      <c r="DJ193" s="325">
        <v>3831</v>
      </c>
      <c r="DK193" s="325">
        <v>6548</v>
      </c>
      <c r="DL193" s="320">
        <v>6096</v>
      </c>
      <c r="DM193" s="325">
        <v>2279</v>
      </c>
      <c r="DN193" s="325">
        <v>3817</v>
      </c>
      <c r="DO193" s="320">
        <v>4283</v>
      </c>
      <c r="DP193" s="325">
        <v>1552</v>
      </c>
      <c r="DQ193" s="325">
        <v>2731</v>
      </c>
      <c r="DR193" s="270">
        <v>10756</v>
      </c>
      <c r="DS193" s="270">
        <v>3994</v>
      </c>
      <c r="DT193" s="270">
        <v>6762</v>
      </c>
      <c r="DU193" s="270">
        <v>6433</v>
      </c>
      <c r="DV193" s="270">
        <v>2422</v>
      </c>
      <c r="DW193" s="270">
        <v>4011</v>
      </c>
      <c r="DX193" s="270">
        <v>4323</v>
      </c>
      <c r="DY193" s="270">
        <v>1572</v>
      </c>
      <c r="DZ193" s="270">
        <v>2751</v>
      </c>
    </row>
    <row r="194" spans="1:130" s="270" customFormat="1" x14ac:dyDescent="0.25">
      <c r="A194" s="269" t="s">
        <v>127</v>
      </c>
      <c r="B194" s="270">
        <v>7566</v>
      </c>
      <c r="C194" s="270">
        <v>2262</v>
      </c>
      <c r="D194" s="270">
        <v>5304</v>
      </c>
      <c r="E194" s="270">
        <v>3596</v>
      </c>
      <c r="F194" s="270">
        <v>1035</v>
      </c>
      <c r="G194" s="270">
        <v>2561</v>
      </c>
      <c r="H194" s="270">
        <v>3970</v>
      </c>
      <c r="I194" s="270">
        <v>1227</v>
      </c>
      <c r="J194" s="270">
        <v>2743</v>
      </c>
      <c r="K194" s="270">
        <v>7849</v>
      </c>
      <c r="L194" s="270">
        <v>2361</v>
      </c>
      <c r="M194" s="270">
        <v>5488</v>
      </c>
      <c r="N194" s="270">
        <v>3795</v>
      </c>
      <c r="U194" s="270">
        <v>1252</v>
      </c>
      <c r="V194" s="270">
        <v>2802</v>
      </c>
      <c r="W194" s="270">
        <v>8100</v>
      </c>
      <c r="X194" s="270">
        <v>2443</v>
      </c>
      <c r="Y194" s="270">
        <v>5657</v>
      </c>
      <c r="Z194" s="270">
        <v>3965</v>
      </c>
      <c r="AA194" s="270">
        <v>1168</v>
      </c>
      <c r="AB194" s="270">
        <v>2797</v>
      </c>
      <c r="AC194" s="270">
        <v>4135</v>
      </c>
      <c r="AD194" s="270">
        <v>1275</v>
      </c>
      <c r="AE194" s="270">
        <v>2860</v>
      </c>
      <c r="AF194" s="270">
        <v>8317</v>
      </c>
      <c r="AG194" s="270">
        <v>2507</v>
      </c>
      <c r="AH194" s="270">
        <v>5810</v>
      </c>
      <c r="AI194" s="270">
        <v>4111</v>
      </c>
      <c r="AJ194" s="270">
        <v>1215</v>
      </c>
      <c r="AK194" s="270">
        <v>2896</v>
      </c>
      <c r="AL194" s="270">
        <v>4206</v>
      </c>
      <c r="AM194" s="270">
        <v>1292</v>
      </c>
      <c r="AN194" s="270">
        <v>2914</v>
      </c>
      <c r="AO194" s="270">
        <v>8499</v>
      </c>
      <c r="AP194" s="270">
        <v>2558</v>
      </c>
      <c r="AQ194" s="270">
        <v>5941</v>
      </c>
      <c r="AR194" s="270">
        <v>4234</v>
      </c>
      <c r="AS194" s="270">
        <v>1252</v>
      </c>
      <c r="AT194" s="270">
        <v>2982</v>
      </c>
      <c r="AU194" s="270">
        <v>4265</v>
      </c>
      <c r="AV194" s="270">
        <v>1306</v>
      </c>
      <c r="AW194" s="270">
        <v>2959</v>
      </c>
      <c r="AX194" s="270">
        <v>8644</v>
      </c>
      <c r="AY194" s="270">
        <v>2592</v>
      </c>
      <c r="AZ194" s="270">
        <v>6052</v>
      </c>
      <c r="BA194" s="270">
        <v>4339</v>
      </c>
      <c r="BB194" s="270">
        <v>1281</v>
      </c>
      <c r="BC194" s="270">
        <v>3058</v>
      </c>
      <c r="BD194" s="270">
        <v>4305</v>
      </c>
      <c r="BE194" s="270">
        <v>1311</v>
      </c>
      <c r="BF194" s="270">
        <v>2994</v>
      </c>
      <c r="BG194" s="270">
        <v>8775</v>
      </c>
      <c r="BH194" s="270">
        <v>2618</v>
      </c>
      <c r="BI194" s="270">
        <v>6157</v>
      </c>
      <c r="BJ194" s="270">
        <v>4436</v>
      </c>
      <c r="BK194" s="270">
        <v>1303</v>
      </c>
      <c r="BL194" s="270">
        <v>3133</v>
      </c>
      <c r="BM194" s="270">
        <v>4339</v>
      </c>
      <c r="BN194" s="270">
        <v>1315</v>
      </c>
      <c r="BO194" s="270">
        <v>3024</v>
      </c>
      <c r="BP194" s="271">
        <v>8914</v>
      </c>
      <c r="BQ194" s="271">
        <v>2645</v>
      </c>
      <c r="BR194" s="271">
        <v>6269</v>
      </c>
      <c r="BS194" s="271">
        <v>4545</v>
      </c>
      <c r="BT194" s="271">
        <v>1329</v>
      </c>
      <c r="BU194" s="271">
        <v>3216</v>
      </c>
      <c r="BV194" s="271">
        <v>4369</v>
      </c>
      <c r="BW194" s="271">
        <v>1316</v>
      </c>
      <c r="BX194" s="271">
        <v>3053</v>
      </c>
      <c r="BY194" s="272">
        <v>9060</v>
      </c>
      <c r="BZ194" s="273">
        <v>2679</v>
      </c>
      <c r="CA194" s="273">
        <v>6381</v>
      </c>
      <c r="CB194" s="272">
        <v>4666</v>
      </c>
      <c r="CC194" s="273">
        <v>1362</v>
      </c>
      <c r="CD194" s="273">
        <v>3304</v>
      </c>
      <c r="CE194" s="272">
        <v>4394</v>
      </c>
      <c r="CF194" s="273">
        <v>1317</v>
      </c>
      <c r="CG194" s="273">
        <v>3077</v>
      </c>
      <c r="CH194" s="270">
        <v>9210</v>
      </c>
      <c r="CI194" s="270">
        <v>2713</v>
      </c>
      <c r="CJ194" s="270">
        <v>6497</v>
      </c>
      <c r="CK194" s="273">
        <v>4798</v>
      </c>
      <c r="CL194" s="270">
        <v>1398</v>
      </c>
      <c r="CM194" s="270">
        <v>3400</v>
      </c>
      <c r="CN194" s="273">
        <v>4412</v>
      </c>
      <c r="CO194" s="270">
        <v>1315</v>
      </c>
      <c r="CP194" s="270">
        <v>3097</v>
      </c>
      <c r="CQ194" s="286">
        <v>9378</v>
      </c>
      <c r="CR194" s="279">
        <v>2753</v>
      </c>
      <c r="CS194" s="279">
        <v>6625</v>
      </c>
      <c r="CT194" s="286">
        <v>4949</v>
      </c>
      <c r="CU194" s="279">
        <v>1441</v>
      </c>
      <c r="CV194" s="279">
        <v>3508</v>
      </c>
      <c r="CW194" s="286">
        <v>4429</v>
      </c>
      <c r="CX194" s="270">
        <v>1312</v>
      </c>
      <c r="CY194" s="270">
        <v>3117</v>
      </c>
      <c r="CZ194" s="342">
        <v>9555</v>
      </c>
      <c r="DA194" s="343">
        <v>2798</v>
      </c>
      <c r="DB194" s="343">
        <v>6757</v>
      </c>
      <c r="DC194" s="344">
        <v>5117</v>
      </c>
      <c r="DD194" s="343">
        <v>1491</v>
      </c>
      <c r="DE194" s="343">
        <v>3626</v>
      </c>
      <c r="DF194" s="344">
        <v>4438</v>
      </c>
      <c r="DG194" s="343">
        <v>1307</v>
      </c>
      <c r="DH194" s="345">
        <v>3131</v>
      </c>
      <c r="DI194" s="320">
        <v>9772</v>
      </c>
      <c r="DJ194" s="325">
        <v>2862</v>
      </c>
      <c r="DK194" s="325">
        <v>6910</v>
      </c>
      <c r="DL194" s="320">
        <v>5316</v>
      </c>
      <c r="DM194" s="325">
        <v>1554</v>
      </c>
      <c r="DN194" s="325">
        <v>3762</v>
      </c>
      <c r="DO194" s="320">
        <v>4456</v>
      </c>
      <c r="DP194" s="325">
        <v>1308</v>
      </c>
      <c r="DQ194" s="325">
        <v>3148</v>
      </c>
      <c r="DR194" s="270">
        <v>10016</v>
      </c>
      <c r="DS194" s="270">
        <v>2934</v>
      </c>
      <c r="DT194" s="270">
        <v>7082</v>
      </c>
      <c r="DU194" s="270">
        <v>5541</v>
      </c>
      <c r="DV194" s="270">
        <v>1625</v>
      </c>
      <c r="DW194" s="270">
        <v>3916</v>
      </c>
      <c r="DX194" s="270">
        <v>4475</v>
      </c>
      <c r="DY194" s="270">
        <v>1309</v>
      </c>
      <c r="DZ194" s="270">
        <v>3166</v>
      </c>
    </row>
    <row r="195" spans="1:130" ht="30" x14ac:dyDescent="0.25">
      <c r="A195" s="57" t="s">
        <v>58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266"/>
      <c r="BZ195" s="63"/>
      <c r="CA195" s="63"/>
      <c r="CB195" s="266"/>
      <c r="CC195" s="63"/>
      <c r="CD195" s="63"/>
      <c r="CE195" s="266"/>
      <c r="CF195" s="63"/>
      <c r="CG195" s="63"/>
      <c r="CH195" s="57"/>
      <c r="CI195" s="57"/>
      <c r="CJ195" s="57"/>
      <c r="CK195" s="63"/>
      <c r="CL195" s="57"/>
      <c r="CM195" s="57"/>
      <c r="CN195" s="63"/>
      <c r="CO195" s="57"/>
      <c r="CP195" s="57"/>
      <c r="CQ195" s="284"/>
      <c r="CR195" s="277"/>
      <c r="CS195" s="277"/>
      <c r="CT195" s="284"/>
      <c r="CU195" s="277"/>
      <c r="CV195" s="277"/>
      <c r="CW195" s="284"/>
      <c r="CX195" s="57"/>
      <c r="CY195" s="57"/>
      <c r="CZ195" s="334"/>
      <c r="DA195" s="335"/>
      <c r="DB195" s="335"/>
      <c r="DC195" s="336"/>
      <c r="DD195" s="335"/>
      <c r="DE195" s="335"/>
      <c r="DF195" s="336"/>
      <c r="DG195" s="335"/>
      <c r="DH195" s="337"/>
      <c r="DI195" s="318"/>
      <c r="DJ195" s="323"/>
      <c r="DK195" s="323"/>
      <c r="DL195" s="318"/>
      <c r="DM195" s="323"/>
      <c r="DN195" s="323"/>
      <c r="DO195" s="318"/>
      <c r="DP195" s="323"/>
      <c r="DQ195" s="323"/>
      <c r="DR195" s="57"/>
      <c r="DS195" s="57"/>
      <c r="DT195" s="57"/>
      <c r="DU195" s="57"/>
      <c r="DV195" s="57"/>
      <c r="DW195" s="57"/>
      <c r="DX195" s="57"/>
      <c r="DY195" s="57"/>
      <c r="DZ195" s="57"/>
    </row>
    <row r="196" spans="1:130" x14ac:dyDescent="0.25">
      <c r="A196" s="57" t="s">
        <v>97</v>
      </c>
      <c r="B196" s="55">
        <v>1111638</v>
      </c>
      <c r="C196" s="55">
        <v>540847</v>
      </c>
      <c r="D196" s="55">
        <v>570791</v>
      </c>
      <c r="E196" s="55" t="s">
        <v>129</v>
      </c>
      <c r="F196" s="55" t="s">
        <v>129</v>
      </c>
      <c r="G196" s="55" t="s">
        <v>129</v>
      </c>
      <c r="H196" s="55" t="s">
        <v>129</v>
      </c>
      <c r="I196" s="55" t="s">
        <v>129</v>
      </c>
      <c r="J196" s="55" t="s">
        <v>129</v>
      </c>
      <c r="K196" s="55">
        <v>1128571</v>
      </c>
      <c r="L196" s="55">
        <v>548149</v>
      </c>
      <c r="M196" s="55">
        <v>580422</v>
      </c>
      <c r="N196" s="55" t="s">
        <v>129</v>
      </c>
      <c r="U196" s="55" t="s">
        <v>129</v>
      </c>
      <c r="V196" s="55" t="s">
        <v>129</v>
      </c>
      <c r="W196" s="55">
        <v>1145307</v>
      </c>
      <c r="X196" s="55">
        <v>555372</v>
      </c>
      <c r="Y196" s="55">
        <v>589935</v>
      </c>
      <c r="Z196" s="55" t="s">
        <v>129</v>
      </c>
      <c r="AA196" s="55" t="s">
        <v>129</v>
      </c>
      <c r="AB196" s="55" t="s">
        <v>129</v>
      </c>
      <c r="AC196" s="55" t="s">
        <v>129</v>
      </c>
      <c r="AD196" s="55" t="s">
        <v>129</v>
      </c>
      <c r="AE196" s="55" t="s">
        <v>129</v>
      </c>
      <c r="AF196" s="55">
        <v>1161833</v>
      </c>
      <c r="AG196" s="55">
        <v>562510</v>
      </c>
      <c r="AH196" s="55">
        <v>599323</v>
      </c>
      <c r="AI196" s="55" t="s">
        <v>129</v>
      </c>
      <c r="AJ196" s="55" t="s">
        <v>129</v>
      </c>
      <c r="AK196" s="55" t="s">
        <v>129</v>
      </c>
      <c r="AL196" s="55" t="s">
        <v>129</v>
      </c>
      <c r="AM196" s="55" t="s">
        <v>129</v>
      </c>
      <c r="AN196" s="55" t="s">
        <v>129</v>
      </c>
      <c r="AO196" s="55">
        <v>1178116</v>
      </c>
      <c r="AP196" s="55">
        <v>569547</v>
      </c>
      <c r="AQ196" s="55">
        <v>608569</v>
      </c>
      <c r="AR196" s="55" t="s">
        <v>129</v>
      </c>
      <c r="AS196" s="55" t="s">
        <v>129</v>
      </c>
      <c r="AT196" s="55" t="s">
        <v>129</v>
      </c>
      <c r="AU196" s="55" t="s">
        <v>129</v>
      </c>
      <c r="AV196" s="55" t="s">
        <v>129</v>
      </c>
      <c r="AW196" s="55" t="s">
        <v>129</v>
      </c>
      <c r="AX196" s="55">
        <v>1194121</v>
      </c>
      <c r="AY196" s="55">
        <v>576464</v>
      </c>
      <c r="AZ196" s="55">
        <v>617657</v>
      </c>
      <c r="BA196" s="55" t="s">
        <v>129</v>
      </c>
      <c r="BB196" s="55" t="s">
        <v>129</v>
      </c>
      <c r="BC196" s="55" t="s">
        <v>129</v>
      </c>
      <c r="BD196" s="55" t="s">
        <v>129</v>
      </c>
      <c r="BE196" s="55" t="s">
        <v>129</v>
      </c>
      <c r="BF196" s="55" t="s">
        <v>129</v>
      </c>
      <c r="BG196" s="55">
        <v>1209993</v>
      </c>
      <c r="BH196" s="55">
        <v>583334</v>
      </c>
      <c r="BI196" s="55">
        <v>626659</v>
      </c>
      <c r="BJ196" s="55" t="s">
        <v>129</v>
      </c>
      <c r="BK196" s="55" t="s">
        <v>129</v>
      </c>
      <c r="BL196" s="55" t="s">
        <v>129</v>
      </c>
      <c r="BM196" s="55" t="s">
        <v>129</v>
      </c>
      <c r="BN196" s="55" t="s">
        <v>129</v>
      </c>
      <c r="BO196" s="55" t="s">
        <v>129</v>
      </c>
      <c r="BP196" s="190">
        <v>1225868</v>
      </c>
      <c r="BQ196" s="190">
        <v>590224</v>
      </c>
      <c r="BR196" s="190">
        <v>635644</v>
      </c>
      <c r="BS196" s="190" t="s">
        <v>129</v>
      </c>
      <c r="BT196" s="190" t="s">
        <v>129</v>
      </c>
      <c r="BU196" s="190" t="s">
        <v>129</v>
      </c>
      <c r="BV196" s="190" t="s">
        <v>129</v>
      </c>
      <c r="BW196" s="190" t="s">
        <v>129</v>
      </c>
      <c r="BX196" s="190" t="s">
        <v>129</v>
      </c>
      <c r="BY196" s="267">
        <v>1241702</v>
      </c>
      <c r="BZ196" s="64">
        <v>597109</v>
      </c>
      <c r="CA196" s="64">
        <v>644593</v>
      </c>
      <c r="CB196" s="267" t="s">
        <v>129</v>
      </c>
      <c r="CC196" s="64" t="s">
        <v>129</v>
      </c>
      <c r="CD196" s="64" t="s">
        <v>129</v>
      </c>
      <c r="CE196" s="267" t="s">
        <v>129</v>
      </c>
      <c r="CF196" s="64" t="s">
        <v>129</v>
      </c>
      <c r="CG196" s="64" t="s">
        <v>129</v>
      </c>
      <c r="CH196" s="55">
        <v>1257453</v>
      </c>
      <c r="CI196" s="55">
        <v>603968</v>
      </c>
      <c r="CJ196" s="55">
        <v>653485</v>
      </c>
      <c r="CK196" s="64" t="s">
        <v>129</v>
      </c>
      <c r="CL196" s="55" t="s">
        <v>129</v>
      </c>
      <c r="CM196" s="55" t="s">
        <v>129</v>
      </c>
      <c r="CN196" s="64" t="s">
        <v>129</v>
      </c>
      <c r="CO196" s="55" t="s">
        <v>129</v>
      </c>
      <c r="CP196" s="55" t="s">
        <v>129</v>
      </c>
      <c r="CQ196" s="285">
        <v>1273076</v>
      </c>
      <c r="CR196" s="278">
        <v>610777</v>
      </c>
      <c r="CS196" s="278">
        <v>662299</v>
      </c>
      <c r="CT196" s="285" t="s">
        <v>129</v>
      </c>
      <c r="CU196" s="278" t="s">
        <v>129</v>
      </c>
      <c r="CV196" s="278" t="s">
        <v>129</v>
      </c>
      <c r="CW196" s="285" t="s">
        <v>129</v>
      </c>
      <c r="CX196" s="55" t="s">
        <v>129</v>
      </c>
      <c r="CY196" s="55" t="s">
        <v>129</v>
      </c>
      <c r="CZ196" s="338">
        <v>1288721</v>
      </c>
      <c r="DA196" s="339">
        <v>617625</v>
      </c>
      <c r="DB196" s="339">
        <v>671096</v>
      </c>
      <c r="DC196" s="340" t="s">
        <v>129</v>
      </c>
      <c r="DD196" s="339" t="s">
        <v>129</v>
      </c>
      <c r="DE196" s="339" t="s">
        <v>129</v>
      </c>
      <c r="DF196" s="340" t="s">
        <v>129</v>
      </c>
      <c r="DG196" s="339" t="s">
        <v>129</v>
      </c>
      <c r="DH196" s="341" t="s">
        <v>129</v>
      </c>
      <c r="DI196" s="319">
        <v>1304536</v>
      </c>
      <c r="DJ196" s="324">
        <v>624600</v>
      </c>
      <c r="DK196" s="324">
        <v>679936</v>
      </c>
      <c r="DL196" s="319" t="s">
        <v>129</v>
      </c>
      <c r="DM196" s="324" t="s">
        <v>129</v>
      </c>
      <c r="DN196" s="324" t="s">
        <v>129</v>
      </c>
      <c r="DO196" s="319" t="s">
        <v>129</v>
      </c>
      <c r="DP196" s="324" t="s">
        <v>129</v>
      </c>
      <c r="DQ196" s="324" t="s">
        <v>129</v>
      </c>
      <c r="DR196" s="55">
        <v>1320474</v>
      </c>
      <c r="DS196" s="55">
        <v>631678</v>
      </c>
      <c r="DT196" s="55">
        <v>688796</v>
      </c>
      <c r="DU196" s="55" t="s">
        <v>129</v>
      </c>
      <c r="DV196" s="55" t="s">
        <v>129</v>
      </c>
      <c r="DW196" s="55" t="s">
        <v>129</v>
      </c>
      <c r="DX196" s="55" t="s">
        <v>129</v>
      </c>
      <c r="DY196" s="55" t="s">
        <v>129</v>
      </c>
      <c r="DZ196" s="55" t="s">
        <v>129</v>
      </c>
    </row>
    <row r="197" spans="1:130" x14ac:dyDescent="0.25">
      <c r="A197" s="57" t="s">
        <v>113</v>
      </c>
      <c r="B197" s="55">
        <v>137106</v>
      </c>
      <c r="C197" s="55">
        <v>68427</v>
      </c>
      <c r="D197" s="55">
        <v>68679</v>
      </c>
      <c r="E197" s="55" t="s">
        <v>129</v>
      </c>
      <c r="F197" s="55" t="s">
        <v>129</v>
      </c>
      <c r="G197" s="55" t="s">
        <v>129</v>
      </c>
      <c r="H197" s="55" t="s">
        <v>129</v>
      </c>
      <c r="I197" s="55" t="s">
        <v>129</v>
      </c>
      <c r="J197" s="55" t="s">
        <v>129</v>
      </c>
      <c r="K197" s="55">
        <v>138022</v>
      </c>
      <c r="L197" s="55">
        <v>68892</v>
      </c>
      <c r="M197" s="55">
        <v>69130</v>
      </c>
      <c r="N197" s="55" t="s">
        <v>129</v>
      </c>
      <c r="U197" s="55" t="s">
        <v>129</v>
      </c>
      <c r="V197" s="55" t="s">
        <v>129</v>
      </c>
      <c r="W197" s="55">
        <v>138587</v>
      </c>
      <c r="X197" s="55">
        <v>69150</v>
      </c>
      <c r="Y197" s="55">
        <v>69437</v>
      </c>
      <c r="Z197" s="55" t="s">
        <v>129</v>
      </c>
      <c r="AA197" s="55" t="s">
        <v>129</v>
      </c>
      <c r="AB197" s="55" t="s">
        <v>129</v>
      </c>
      <c r="AC197" s="55" t="s">
        <v>129</v>
      </c>
      <c r="AD197" s="55" t="s">
        <v>129</v>
      </c>
      <c r="AE197" s="55" t="s">
        <v>129</v>
      </c>
      <c r="AF197" s="55">
        <v>138762</v>
      </c>
      <c r="AG197" s="55">
        <v>69199</v>
      </c>
      <c r="AH197" s="55">
        <v>69563</v>
      </c>
      <c r="AI197" s="55" t="s">
        <v>129</v>
      </c>
      <c r="AJ197" s="55" t="s">
        <v>129</v>
      </c>
      <c r="AK197" s="55" t="s">
        <v>129</v>
      </c>
      <c r="AL197" s="55" t="s">
        <v>129</v>
      </c>
      <c r="AM197" s="55" t="s">
        <v>129</v>
      </c>
      <c r="AN197" s="55" t="s">
        <v>129</v>
      </c>
      <c r="AO197" s="55">
        <v>138571</v>
      </c>
      <c r="AP197" s="55">
        <v>69086</v>
      </c>
      <c r="AQ197" s="55">
        <v>69485</v>
      </c>
      <c r="AR197" s="55" t="s">
        <v>129</v>
      </c>
      <c r="AS197" s="55" t="s">
        <v>129</v>
      </c>
      <c r="AT197" s="55" t="s">
        <v>129</v>
      </c>
      <c r="AU197" s="55" t="s">
        <v>129</v>
      </c>
      <c r="AV197" s="55" t="s">
        <v>129</v>
      </c>
      <c r="AW197" s="55" t="s">
        <v>129</v>
      </c>
      <c r="AX197" s="55">
        <v>138037</v>
      </c>
      <c r="AY197" s="55">
        <v>68889</v>
      </c>
      <c r="AZ197" s="55">
        <v>69148</v>
      </c>
      <c r="BA197" s="55" t="s">
        <v>129</v>
      </c>
      <c r="BB197" s="55" t="s">
        <v>129</v>
      </c>
      <c r="BC197" s="55" t="s">
        <v>129</v>
      </c>
      <c r="BD197" s="55" t="s">
        <v>129</v>
      </c>
      <c r="BE197" s="55" t="s">
        <v>129</v>
      </c>
      <c r="BF197" s="55" t="s">
        <v>129</v>
      </c>
      <c r="BG197" s="55">
        <v>136989</v>
      </c>
      <c r="BH197" s="55">
        <v>68366</v>
      </c>
      <c r="BI197" s="55">
        <v>68623</v>
      </c>
      <c r="BJ197" s="55" t="s">
        <v>129</v>
      </c>
      <c r="BK197" s="55" t="s">
        <v>129</v>
      </c>
      <c r="BL197" s="55" t="s">
        <v>129</v>
      </c>
      <c r="BM197" s="55" t="s">
        <v>129</v>
      </c>
      <c r="BN197" s="55" t="s">
        <v>129</v>
      </c>
      <c r="BO197" s="55" t="s">
        <v>129</v>
      </c>
      <c r="BP197" s="190">
        <v>136161</v>
      </c>
      <c r="BQ197" s="190">
        <v>67954</v>
      </c>
      <c r="BR197" s="190">
        <v>68207</v>
      </c>
      <c r="BS197" s="190" t="s">
        <v>129</v>
      </c>
      <c r="BT197" s="190" t="s">
        <v>129</v>
      </c>
      <c r="BU197" s="190" t="s">
        <v>129</v>
      </c>
      <c r="BV197" s="190" t="s">
        <v>129</v>
      </c>
      <c r="BW197" s="190" t="s">
        <v>129</v>
      </c>
      <c r="BX197" s="190" t="s">
        <v>129</v>
      </c>
      <c r="BY197" s="267">
        <v>135530</v>
      </c>
      <c r="BZ197" s="64">
        <v>67642</v>
      </c>
      <c r="CA197" s="64">
        <v>67888</v>
      </c>
      <c r="CB197" s="267" t="s">
        <v>129</v>
      </c>
      <c r="CC197" s="64" t="s">
        <v>129</v>
      </c>
      <c r="CD197" s="64" t="s">
        <v>129</v>
      </c>
      <c r="CE197" s="267" t="s">
        <v>129</v>
      </c>
      <c r="CF197" s="64" t="s">
        <v>129</v>
      </c>
      <c r="CG197" s="64" t="s">
        <v>129</v>
      </c>
      <c r="CH197" s="55">
        <v>135097</v>
      </c>
      <c r="CI197" s="55">
        <v>67428</v>
      </c>
      <c r="CJ197" s="55">
        <v>67669</v>
      </c>
      <c r="CK197" s="64" t="s">
        <v>129</v>
      </c>
      <c r="CL197" s="55" t="s">
        <v>129</v>
      </c>
      <c r="CM197" s="55" t="s">
        <v>129</v>
      </c>
      <c r="CN197" s="64" t="s">
        <v>129</v>
      </c>
      <c r="CO197" s="55" t="s">
        <v>129</v>
      </c>
      <c r="CP197" s="55" t="s">
        <v>129</v>
      </c>
      <c r="CQ197" s="285">
        <v>134856</v>
      </c>
      <c r="CR197" s="278">
        <v>67310</v>
      </c>
      <c r="CS197" s="278">
        <v>67546</v>
      </c>
      <c r="CT197" s="285" t="s">
        <v>129</v>
      </c>
      <c r="CU197" s="278" t="s">
        <v>129</v>
      </c>
      <c r="CV197" s="278" t="s">
        <v>129</v>
      </c>
      <c r="CW197" s="285" t="s">
        <v>129</v>
      </c>
      <c r="CX197" s="55" t="s">
        <v>129</v>
      </c>
      <c r="CY197" s="55" t="s">
        <v>129</v>
      </c>
      <c r="CZ197" s="338">
        <v>134734</v>
      </c>
      <c r="DA197" s="339">
        <v>67254</v>
      </c>
      <c r="DB197" s="339">
        <v>67480</v>
      </c>
      <c r="DC197" s="340" t="s">
        <v>129</v>
      </c>
      <c r="DD197" s="339" t="s">
        <v>129</v>
      </c>
      <c r="DE197" s="339" t="s">
        <v>129</v>
      </c>
      <c r="DF197" s="340" t="s">
        <v>129</v>
      </c>
      <c r="DG197" s="339" t="s">
        <v>129</v>
      </c>
      <c r="DH197" s="341" t="s">
        <v>129</v>
      </c>
      <c r="DI197" s="319">
        <v>134665</v>
      </c>
      <c r="DJ197" s="324">
        <v>67229</v>
      </c>
      <c r="DK197" s="324">
        <v>67436</v>
      </c>
      <c r="DL197" s="319" t="s">
        <v>129</v>
      </c>
      <c r="DM197" s="324" t="s">
        <v>129</v>
      </c>
      <c r="DN197" s="324" t="s">
        <v>129</v>
      </c>
      <c r="DO197" s="319" t="s">
        <v>129</v>
      </c>
      <c r="DP197" s="324" t="s">
        <v>129</v>
      </c>
      <c r="DQ197" s="324" t="s">
        <v>129</v>
      </c>
      <c r="DR197" s="55">
        <v>134642</v>
      </c>
      <c r="DS197" s="55">
        <v>67230</v>
      </c>
      <c r="DT197" s="55">
        <v>67412</v>
      </c>
      <c r="DU197" s="55" t="s">
        <v>129</v>
      </c>
      <c r="DV197" s="55" t="s">
        <v>129</v>
      </c>
      <c r="DW197" s="55" t="s">
        <v>129</v>
      </c>
      <c r="DX197" s="55" t="s">
        <v>129</v>
      </c>
      <c r="DY197" s="55" t="s">
        <v>129</v>
      </c>
      <c r="DZ197" s="55" t="s">
        <v>129</v>
      </c>
    </row>
    <row r="198" spans="1:130" x14ac:dyDescent="0.25">
      <c r="A198" s="57">
        <v>41157</v>
      </c>
      <c r="B198" s="55">
        <v>133628</v>
      </c>
      <c r="C198" s="55">
        <v>66071</v>
      </c>
      <c r="D198" s="55">
        <v>67557</v>
      </c>
      <c r="E198" s="55" t="s">
        <v>129</v>
      </c>
      <c r="F198" s="55" t="s">
        <v>129</v>
      </c>
      <c r="G198" s="55" t="s">
        <v>129</v>
      </c>
      <c r="H198" s="55" t="s">
        <v>129</v>
      </c>
      <c r="I198" s="55" t="s">
        <v>129</v>
      </c>
      <c r="J198" s="55" t="s">
        <v>129</v>
      </c>
      <c r="K198" s="55">
        <v>133820</v>
      </c>
      <c r="L198" s="55">
        <v>66288</v>
      </c>
      <c r="M198" s="55">
        <v>67532</v>
      </c>
      <c r="N198" s="55" t="s">
        <v>129</v>
      </c>
      <c r="U198" s="55" t="s">
        <v>129</v>
      </c>
      <c r="V198" s="55" t="s">
        <v>129</v>
      </c>
      <c r="W198" s="55">
        <v>134215</v>
      </c>
      <c r="X198" s="55">
        <v>66626</v>
      </c>
      <c r="Y198" s="55">
        <v>67589</v>
      </c>
      <c r="Z198" s="55" t="s">
        <v>129</v>
      </c>
      <c r="AA198" s="55" t="s">
        <v>129</v>
      </c>
      <c r="AB198" s="55" t="s">
        <v>129</v>
      </c>
      <c r="AC198" s="55" t="s">
        <v>129</v>
      </c>
      <c r="AD198" s="55" t="s">
        <v>129</v>
      </c>
      <c r="AE198" s="55" t="s">
        <v>129</v>
      </c>
      <c r="AF198" s="55">
        <v>134807</v>
      </c>
      <c r="AG198" s="55">
        <v>67059</v>
      </c>
      <c r="AH198" s="55">
        <v>67748</v>
      </c>
      <c r="AI198" s="55" t="s">
        <v>129</v>
      </c>
      <c r="AJ198" s="55" t="s">
        <v>129</v>
      </c>
      <c r="AK198" s="55" t="s">
        <v>129</v>
      </c>
      <c r="AL198" s="55" t="s">
        <v>129</v>
      </c>
      <c r="AM198" s="55" t="s">
        <v>129</v>
      </c>
      <c r="AN198" s="55" t="s">
        <v>129</v>
      </c>
      <c r="AO198" s="55">
        <v>135482</v>
      </c>
      <c r="AP198" s="55">
        <v>67489</v>
      </c>
      <c r="AQ198" s="55">
        <v>67993</v>
      </c>
      <c r="AR198" s="55" t="s">
        <v>129</v>
      </c>
      <c r="AS198" s="55" t="s">
        <v>129</v>
      </c>
      <c r="AT198" s="55" t="s">
        <v>129</v>
      </c>
      <c r="AU198" s="55" t="s">
        <v>129</v>
      </c>
      <c r="AV198" s="55" t="s">
        <v>129</v>
      </c>
      <c r="AW198" s="55" t="s">
        <v>129</v>
      </c>
      <c r="AX198" s="55">
        <v>136130</v>
      </c>
      <c r="AY198" s="55">
        <v>67784</v>
      </c>
      <c r="AZ198" s="55">
        <v>68346</v>
      </c>
      <c r="BA198" s="55" t="s">
        <v>129</v>
      </c>
      <c r="BB198" s="55" t="s">
        <v>129</v>
      </c>
      <c r="BC198" s="55" t="s">
        <v>129</v>
      </c>
      <c r="BD198" s="55" t="s">
        <v>129</v>
      </c>
      <c r="BE198" s="55" t="s">
        <v>129</v>
      </c>
      <c r="BF198" s="55" t="s">
        <v>129</v>
      </c>
      <c r="BG198" s="55">
        <v>137044</v>
      </c>
      <c r="BH198" s="55">
        <v>68245</v>
      </c>
      <c r="BI198" s="55">
        <v>68799</v>
      </c>
      <c r="BJ198" s="55" t="s">
        <v>129</v>
      </c>
      <c r="BK198" s="55" t="s">
        <v>129</v>
      </c>
      <c r="BL198" s="55" t="s">
        <v>129</v>
      </c>
      <c r="BM198" s="55" t="s">
        <v>129</v>
      </c>
      <c r="BN198" s="55" t="s">
        <v>129</v>
      </c>
      <c r="BO198" s="55" t="s">
        <v>129</v>
      </c>
      <c r="BP198" s="190">
        <v>137623</v>
      </c>
      <c r="BQ198" s="190">
        <v>68512</v>
      </c>
      <c r="BR198" s="190">
        <v>69111</v>
      </c>
      <c r="BS198" s="190" t="s">
        <v>129</v>
      </c>
      <c r="BT198" s="190" t="s">
        <v>129</v>
      </c>
      <c r="BU198" s="190" t="s">
        <v>129</v>
      </c>
      <c r="BV198" s="190" t="s">
        <v>129</v>
      </c>
      <c r="BW198" s="190" t="s">
        <v>129</v>
      </c>
      <c r="BX198" s="190" t="s">
        <v>129</v>
      </c>
      <c r="BY198" s="267">
        <v>137826</v>
      </c>
      <c r="BZ198" s="64">
        <v>68576</v>
      </c>
      <c r="CA198" s="64">
        <v>69250</v>
      </c>
      <c r="CB198" s="267" t="s">
        <v>129</v>
      </c>
      <c r="CC198" s="64" t="s">
        <v>129</v>
      </c>
      <c r="CD198" s="64" t="s">
        <v>129</v>
      </c>
      <c r="CE198" s="267" t="s">
        <v>129</v>
      </c>
      <c r="CF198" s="64" t="s">
        <v>129</v>
      </c>
      <c r="CG198" s="64" t="s">
        <v>129</v>
      </c>
      <c r="CH198" s="55">
        <v>137658</v>
      </c>
      <c r="CI198" s="55">
        <v>68478</v>
      </c>
      <c r="CJ198" s="55">
        <v>69180</v>
      </c>
      <c r="CK198" s="64" t="s">
        <v>129</v>
      </c>
      <c r="CL198" s="55" t="s">
        <v>129</v>
      </c>
      <c r="CM198" s="55" t="s">
        <v>129</v>
      </c>
      <c r="CN198" s="64" t="s">
        <v>129</v>
      </c>
      <c r="CO198" s="55" t="s">
        <v>129</v>
      </c>
      <c r="CP198" s="55" t="s">
        <v>129</v>
      </c>
      <c r="CQ198" s="285">
        <v>137143</v>
      </c>
      <c r="CR198" s="278">
        <v>68292</v>
      </c>
      <c r="CS198" s="278">
        <v>68851</v>
      </c>
      <c r="CT198" s="285" t="s">
        <v>129</v>
      </c>
      <c r="CU198" s="278" t="s">
        <v>129</v>
      </c>
      <c r="CV198" s="278" t="s">
        <v>129</v>
      </c>
      <c r="CW198" s="285" t="s">
        <v>129</v>
      </c>
      <c r="CX198" s="55" t="s">
        <v>129</v>
      </c>
      <c r="CY198" s="55" t="s">
        <v>129</v>
      </c>
      <c r="CZ198" s="338">
        <v>136117</v>
      </c>
      <c r="DA198" s="339">
        <v>67781</v>
      </c>
      <c r="DB198" s="339">
        <v>68336</v>
      </c>
      <c r="DC198" s="340" t="s">
        <v>129</v>
      </c>
      <c r="DD198" s="339" t="s">
        <v>129</v>
      </c>
      <c r="DE198" s="339" t="s">
        <v>129</v>
      </c>
      <c r="DF198" s="340" t="s">
        <v>129</v>
      </c>
      <c r="DG198" s="339" t="s">
        <v>129</v>
      </c>
      <c r="DH198" s="341" t="s">
        <v>129</v>
      </c>
      <c r="DI198" s="319">
        <v>135297</v>
      </c>
      <c r="DJ198" s="324">
        <v>67374</v>
      </c>
      <c r="DK198" s="324">
        <v>67923</v>
      </c>
      <c r="DL198" s="319" t="s">
        <v>129</v>
      </c>
      <c r="DM198" s="324" t="s">
        <v>129</v>
      </c>
      <c r="DN198" s="324" t="s">
        <v>129</v>
      </c>
      <c r="DO198" s="319" t="s">
        <v>129</v>
      </c>
      <c r="DP198" s="324" t="s">
        <v>129</v>
      </c>
      <c r="DQ198" s="324" t="s">
        <v>129</v>
      </c>
      <c r="DR198" s="55">
        <v>134671</v>
      </c>
      <c r="DS198" s="55">
        <v>67066</v>
      </c>
      <c r="DT198" s="55">
        <v>67605</v>
      </c>
      <c r="DU198" s="55" t="s">
        <v>129</v>
      </c>
      <c r="DV198" s="55" t="s">
        <v>129</v>
      </c>
      <c r="DW198" s="55" t="s">
        <v>129</v>
      </c>
      <c r="DX198" s="55" t="s">
        <v>129</v>
      </c>
      <c r="DY198" s="55" t="s">
        <v>129</v>
      </c>
      <c r="DZ198" s="55" t="s">
        <v>129</v>
      </c>
    </row>
    <row r="199" spans="1:130" x14ac:dyDescent="0.25">
      <c r="A199" s="57">
        <v>41913</v>
      </c>
      <c r="B199" s="55">
        <v>134794</v>
      </c>
      <c r="C199" s="55">
        <v>66326</v>
      </c>
      <c r="D199" s="55">
        <v>68468</v>
      </c>
      <c r="E199" s="55" t="s">
        <v>129</v>
      </c>
      <c r="F199" s="55" t="s">
        <v>129</v>
      </c>
      <c r="G199" s="55" t="s">
        <v>129</v>
      </c>
      <c r="H199" s="55" t="s">
        <v>129</v>
      </c>
      <c r="I199" s="55" t="s">
        <v>129</v>
      </c>
      <c r="J199" s="55" t="s">
        <v>129</v>
      </c>
      <c r="K199" s="55">
        <v>135624</v>
      </c>
      <c r="L199" s="55">
        <v>66651</v>
      </c>
      <c r="M199" s="55">
        <v>68973</v>
      </c>
      <c r="N199" s="55" t="s">
        <v>129</v>
      </c>
      <c r="U199" s="55" t="s">
        <v>129</v>
      </c>
      <c r="V199" s="55" t="s">
        <v>129</v>
      </c>
      <c r="W199" s="55">
        <v>135909</v>
      </c>
      <c r="X199" s="55">
        <v>66741</v>
      </c>
      <c r="Y199" s="55">
        <v>69168</v>
      </c>
      <c r="Z199" s="55" t="s">
        <v>129</v>
      </c>
      <c r="AA199" s="55" t="s">
        <v>129</v>
      </c>
      <c r="AB199" s="55" t="s">
        <v>129</v>
      </c>
      <c r="AC199" s="55" t="s">
        <v>129</v>
      </c>
      <c r="AD199" s="55" t="s">
        <v>129</v>
      </c>
      <c r="AE199" s="55" t="s">
        <v>129</v>
      </c>
      <c r="AF199" s="55">
        <v>135836</v>
      </c>
      <c r="AG199" s="55">
        <v>66696</v>
      </c>
      <c r="AH199" s="55">
        <v>69140</v>
      </c>
      <c r="AI199" s="55" t="s">
        <v>129</v>
      </c>
      <c r="AJ199" s="55" t="s">
        <v>129</v>
      </c>
      <c r="AK199" s="55" t="s">
        <v>129</v>
      </c>
      <c r="AL199" s="55" t="s">
        <v>129</v>
      </c>
      <c r="AM199" s="55" t="s">
        <v>129</v>
      </c>
      <c r="AN199" s="55" t="s">
        <v>129</v>
      </c>
      <c r="AO199" s="55">
        <v>135657</v>
      </c>
      <c r="AP199" s="55">
        <v>66649</v>
      </c>
      <c r="AQ199" s="55">
        <v>69008</v>
      </c>
      <c r="AR199" s="55" t="s">
        <v>129</v>
      </c>
      <c r="AS199" s="55" t="s">
        <v>129</v>
      </c>
      <c r="AT199" s="55" t="s">
        <v>129</v>
      </c>
      <c r="AU199" s="55" t="s">
        <v>129</v>
      </c>
      <c r="AV199" s="55" t="s">
        <v>129</v>
      </c>
      <c r="AW199" s="55" t="s">
        <v>129</v>
      </c>
      <c r="AX199" s="55">
        <v>135560</v>
      </c>
      <c r="AY199" s="55">
        <v>66703</v>
      </c>
      <c r="AZ199" s="55">
        <v>68857</v>
      </c>
      <c r="BA199" s="55" t="s">
        <v>129</v>
      </c>
      <c r="BB199" s="55" t="s">
        <v>129</v>
      </c>
      <c r="BC199" s="55" t="s">
        <v>129</v>
      </c>
      <c r="BD199" s="55" t="s">
        <v>129</v>
      </c>
      <c r="BE199" s="55" t="s">
        <v>129</v>
      </c>
      <c r="BF199" s="55" t="s">
        <v>129</v>
      </c>
      <c r="BG199" s="55">
        <v>135676</v>
      </c>
      <c r="BH199" s="55">
        <v>66904</v>
      </c>
      <c r="BI199" s="55">
        <v>68772</v>
      </c>
      <c r="BJ199" s="55" t="s">
        <v>129</v>
      </c>
      <c r="BK199" s="55" t="s">
        <v>129</v>
      </c>
      <c r="BL199" s="55" t="s">
        <v>129</v>
      </c>
      <c r="BM199" s="55" t="s">
        <v>129</v>
      </c>
      <c r="BN199" s="55" t="s">
        <v>129</v>
      </c>
      <c r="BO199" s="55" t="s">
        <v>129</v>
      </c>
      <c r="BP199" s="190">
        <v>135986</v>
      </c>
      <c r="BQ199" s="190">
        <v>67219</v>
      </c>
      <c r="BR199" s="190">
        <v>68767</v>
      </c>
      <c r="BS199" s="190" t="s">
        <v>129</v>
      </c>
      <c r="BT199" s="190" t="s">
        <v>129</v>
      </c>
      <c r="BU199" s="190" t="s">
        <v>129</v>
      </c>
      <c r="BV199" s="190" t="s">
        <v>129</v>
      </c>
      <c r="BW199" s="190" t="s">
        <v>129</v>
      </c>
      <c r="BX199" s="190" t="s">
        <v>129</v>
      </c>
      <c r="BY199" s="267">
        <v>136485</v>
      </c>
      <c r="BZ199" s="64">
        <v>67626</v>
      </c>
      <c r="CA199" s="64">
        <v>68859</v>
      </c>
      <c r="CB199" s="267" t="s">
        <v>129</v>
      </c>
      <c r="CC199" s="64" t="s">
        <v>129</v>
      </c>
      <c r="CD199" s="64" t="s">
        <v>129</v>
      </c>
      <c r="CE199" s="267" t="s">
        <v>129</v>
      </c>
      <c r="CF199" s="64" t="s">
        <v>129</v>
      </c>
      <c r="CG199" s="64" t="s">
        <v>129</v>
      </c>
      <c r="CH199" s="55">
        <v>137070</v>
      </c>
      <c r="CI199" s="55">
        <v>68031</v>
      </c>
      <c r="CJ199" s="55">
        <v>69039</v>
      </c>
      <c r="CK199" s="64" t="s">
        <v>129</v>
      </c>
      <c r="CL199" s="55" t="s">
        <v>129</v>
      </c>
      <c r="CM199" s="55" t="s">
        <v>129</v>
      </c>
      <c r="CN199" s="64" t="s">
        <v>129</v>
      </c>
      <c r="CO199" s="55" t="s">
        <v>129</v>
      </c>
      <c r="CP199" s="55" t="s">
        <v>129</v>
      </c>
      <c r="CQ199" s="285">
        <v>137626</v>
      </c>
      <c r="CR199" s="278">
        <v>68301</v>
      </c>
      <c r="CS199" s="278">
        <v>69325</v>
      </c>
      <c r="CT199" s="285" t="s">
        <v>129</v>
      </c>
      <c r="CU199" s="278" t="s">
        <v>129</v>
      </c>
      <c r="CV199" s="278" t="s">
        <v>129</v>
      </c>
      <c r="CW199" s="285" t="s">
        <v>129</v>
      </c>
      <c r="CX199" s="55" t="s">
        <v>129</v>
      </c>
      <c r="CY199" s="55" t="s">
        <v>129</v>
      </c>
      <c r="CZ199" s="338">
        <v>138443</v>
      </c>
      <c r="DA199" s="339">
        <v>68734</v>
      </c>
      <c r="DB199" s="339">
        <v>69709</v>
      </c>
      <c r="DC199" s="340" t="s">
        <v>129</v>
      </c>
      <c r="DD199" s="339" t="s">
        <v>129</v>
      </c>
      <c r="DE199" s="339" t="s">
        <v>129</v>
      </c>
      <c r="DF199" s="340" t="s">
        <v>129</v>
      </c>
      <c r="DG199" s="339" t="s">
        <v>129</v>
      </c>
      <c r="DH199" s="341" t="s">
        <v>129</v>
      </c>
      <c r="DI199" s="319">
        <v>138925</v>
      </c>
      <c r="DJ199" s="324">
        <v>68971</v>
      </c>
      <c r="DK199" s="324">
        <v>69954</v>
      </c>
      <c r="DL199" s="319" t="s">
        <v>129</v>
      </c>
      <c r="DM199" s="324" t="s">
        <v>129</v>
      </c>
      <c r="DN199" s="324" t="s">
        <v>129</v>
      </c>
      <c r="DO199" s="319" t="s">
        <v>129</v>
      </c>
      <c r="DP199" s="324" t="s">
        <v>129</v>
      </c>
      <c r="DQ199" s="324" t="s">
        <v>129</v>
      </c>
      <c r="DR199" s="55">
        <v>139026</v>
      </c>
      <c r="DS199" s="55">
        <v>69003</v>
      </c>
      <c r="DT199" s="55">
        <v>70023</v>
      </c>
      <c r="DU199" s="55" t="s">
        <v>129</v>
      </c>
      <c r="DV199" s="55" t="s">
        <v>129</v>
      </c>
      <c r="DW199" s="55" t="s">
        <v>129</v>
      </c>
      <c r="DX199" s="55" t="s">
        <v>129</v>
      </c>
      <c r="DY199" s="55" t="s">
        <v>129</v>
      </c>
      <c r="DZ199" s="55" t="s">
        <v>129</v>
      </c>
    </row>
    <row r="200" spans="1:130" s="270" customFormat="1" x14ac:dyDescent="0.25">
      <c r="A200" s="269" t="s">
        <v>114</v>
      </c>
      <c r="B200" s="270">
        <v>127981</v>
      </c>
      <c r="C200" s="270">
        <v>62590</v>
      </c>
      <c r="D200" s="270">
        <v>65391</v>
      </c>
      <c r="E200" s="270" t="s">
        <v>129</v>
      </c>
      <c r="F200" s="270" t="s">
        <v>129</v>
      </c>
      <c r="G200" s="270" t="s">
        <v>129</v>
      </c>
      <c r="H200" s="270" t="s">
        <v>129</v>
      </c>
      <c r="I200" s="270" t="s">
        <v>129</v>
      </c>
      <c r="J200" s="270" t="s">
        <v>129</v>
      </c>
      <c r="K200" s="270">
        <v>130195</v>
      </c>
      <c r="L200" s="270">
        <v>63710</v>
      </c>
      <c r="M200" s="270">
        <v>66485</v>
      </c>
      <c r="N200" s="270" t="s">
        <v>129</v>
      </c>
      <c r="U200" s="270" t="s">
        <v>129</v>
      </c>
      <c r="V200" s="270" t="s">
        <v>129</v>
      </c>
      <c r="W200" s="270">
        <v>132510</v>
      </c>
      <c r="X200" s="270">
        <v>64855</v>
      </c>
      <c r="Y200" s="270">
        <v>67655</v>
      </c>
      <c r="Z200" s="270" t="s">
        <v>129</v>
      </c>
      <c r="AA200" s="270" t="s">
        <v>129</v>
      </c>
      <c r="AB200" s="270" t="s">
        <v>129</v>
      </c>
      <c r="AC200" s="270" t="s">
        <v>129</v>
      </c>
      <c r="AD200" s="270" t="s">
        <v>129</v>
      </c>
      <c r="AE200" s="270" t="s">
        <v>129</v>
      </c>
      <c r="AF200" s="270">
        <v>134735</v>
      </c>
      <c r="AG200" s="270">
        <v>65931</v>
      </c>
      <c r="AH200" s="270">
        <v>68804</v>
      </c>
      <c r="AI200" s="270" t="s">
        <v>129</v>
      </c>
      <c r="AJ200" s="270" t="s">
        <v>129</v>
      </c>
      <c r="AK200" s="270" t="s">
        <v>129</v>
      </c>
      <c r="AL200" s="270" t="s">
        <v>129</v>
      </c>
      <c r="AM200" s="270" t="s">
        <v>129</v>
      </c>
      <c r="AN200" s="270" t="s">
        <v>129</v>
      </c>
      <c r="AO200" s="270">
        <v>136596</v>
      </c>
      <c r="AP200" s="270">
        <v>66804</v>
      </c>
      <c r="AQ200" s="270">
        <v>69792</v>
      </c>
      <c r="AR200" s="270" t="s">
        <v>129</v>
      </c>
      <c r="AS200" s="270" t="s">
        <v>129</v>
      </c>
      <c r="AT200" s="270" t="s">
        <v>129</v>
      </c>
      <c r="AU200" s="270" t="s">
        <v>129</v>
      </c>
      <c r="AV200" s="270" t="s">
        <v>129</v>
      </c>
      <c r="AW200" s="270" t="s">
        <v>129</v>
      </c>
      <c r="AX200" s="270">
        <v>137925</v>
      </c>
      <c r="AY200" s="270">
        <v>67393</v>
      </c>
      <c r="AZ200" s="270">
        <v>70532</v>
      </c>
      <c r="BA200" s="270" t="s">
        <v>129</v>
      </c>
      <c r="BB200" s="270" t="s">
        <v>129</v>
      </c>
      <c r="BC200" s="270" t="s">
        <v>129</v>
      </c>
      <c r="BD200" s="270" t="s">
        <v>129</v>
      </c>
      <c r="BE200" s="270" t="s">
        <v>129</v>
      </c>
      <c r="BF200" s="270" t="s">
        <v>129</v>
      </c>
      <c r="BG200" s="270">
        <v>138607</v>
      </c>
      <c r="BH200" s="270">
        <v>67673</v>
      </c>
      <c r="BI200" s="270">
        <v>70934</v>
      </c>
      <c r="BJ200" s="270" t="s">
        <v>129</v>
      </c>
      <c r="BK200" s="270" t="s">
        <v>129</v>
      </c>
      <c r="BL200" s="270" t="s">
        <v>129</v>
      </c>
      <c r="BM200" s="270" t="s">
        <v>129</v>
      </c>
      <c r="BN200" s="270" t="s">
        <v>129</v>
      </c>
      <c r="BO200" s="270" t="s">
        <v>129</v>
      </c>
      <c r="BP200" s="271">
        <v>138749</v>
      </c>
      <c r="BQ200" s="271">
        <v>67720</v>
      </c>
      <c r="BR200" s="271">
        <v>71029</v>
      </c>
      <c r="BS200" s="271" t="s">
        <v>129</v>
      </c>
      <c r="BT200" s="271" t="s">
        <v>129</v>
      </c>
      <c r="BU200" s="271" t="s">
        <v>129</v>
      </c>
      <c r="BV200" s="271" t="s">
        <v>129</v>
      </c>
      <c r="BW200" s="271" t="s">
        <v>129</v>
      </c>
      <c r="BX200" s="271" t="s">
        <v>129</v>
      </c>
      <c r="BY200" s="272">
        <v>138530</v>
      </c>
      <c r="BZ200" s="273">
        <v>67630</v>
      </c>
      <c r="CA200" s="273">
        <v>70900</v>
      </c>
      <c r="CB200" s="272" t="s">
        <v>129</v>
      </c>
      <c r="CC200" s="273" t="s">
        <v>129</v>
      </c>
      <c r="CD200" s="273" t="s">
        <v>129</v>
      </c>
      <c r="CE200" s="272" t="s">
        <v>129</v>
      </c>
      <c r="CF200" s="273" t="s">
        <v>129</v>
      </c>
      <c r="CG200" s="273" t="s">
        <v>129</v>
      </c>
      <c r="CH200" s="270">
        <v>138206</v>
      </c>
      <c r="CI200" s="270">
        <v>67536</v>
      </c>
      <c r="CJ200" s="270">
        <v>70670</v>
      </c>
      <c r="CK200" s="273" t="s">
        <v>129</v>
      </c>
      <c r="CL200" s="270" t="s">
        <v>129</v>
      </c>
      <c r="CM200" s="270" t="s">
        <v>129</v>
      </c>
      <c r="CN200" s="273" t="s">
        <v>129</v>
      </c>
      <c r="CO200" s="270" t="s">
        <v>129</v>
      </c>
      <c r="CP200" s="270" t="s">
        <v>129</v>
      </c>
      <c r="CQ200" s="286">
        <v>137964</v>
      </c>
      <c r="CR200" s="279">
        <v>67545</v>
      </c>
      <c r="CS200" s="279">
        <v>70419</v>
      </c>
      <c r="CT200" s="286" t="s">
        <v>129</v>
      </c>
      <c r="CU200" s="279" t="s">
        <v>129</v>
      </c>
      <c r="CV200" s="279" t="s">
        <v>129</v>
      </c>
      <c r="CW200" s="286" t="s">
        <v>129</v>
      </c>
      <c r="CX200" s="270" t="s">
        <v>129</v>
      </c>
      <c r="CY200" s="270" t="s">
        <v>129</v>
      </c>
      <c r="CZ200" s="342">
        <v>137925</v>
      </c>
      <c r="DA200" s="343">
        <v>67694</v>
      </c>
      <c r="DB200" s="343">
        <v>70231</v>
      </c>
      <c r="DC200" s="344" t="s">
        <v>129</v>
      </c>
      <c r="DD200" s="343" t="s">
        <v>129</v>
      </c>
      <c r="DE200" s="343" t="s">
        <v>129</v>
      </c>
      <c r="DF200" s="344" t="s">
        <v>129</v>
      </c>
      <c r="DG200" s="343" t="s">
        <v>129</v>
      </c>
      <c r="DH200" s="345" t="s">
        <v>129</v>
      </c>
      <c r="DI200" s="320">
        <v>138077</v>
      </c>
      <c r="DJ200" s="325">
        <v>67955</v>
      </c>
      <c r="DK200" s="325">
        <v>70122</v>
      </c>
      <c r="DL200" s="320" t="s">
        <v>129</v>
      </c>
      <c r="DM200" s="325" t="s">
        <v>129</v>
      </c>
      <c r="DN200" s="325" t="s">
        <v>129</v>
      </c>
      <c r="DO200" s="320" t="s">
        <v>129</v>
      </c>
      <c r="DP200" s="325" t="s">
        <v>129</v>
      </c>
      <c r="DQ200" s="325" t="s">
        <v>129</v>
      </c>
      <c r="DR200" s="270">
        <v>138416</v>
      </c>
      <c r="DS200" s="270">
        <v>68306</v>
      </c>
      <c r="DT200" s="270">
        <v>70110</v>
      </c>
      <c r="DU200" s="270" t="s">
        <v>129</v>
      </c>
      <c r="DV200" s="270" t="s">
        <v>129</v>
      </c>
      <c r="DW200" s="270" t="s">
        <v>129</v>
      </c>
      <c r="DX200" s="270" t="s">
        <v>129</v>
      </c>
      <c r="DY200" s="270" t="s">
        <v>129</v>
      </c>
      <c r="DZ200" s="270" t="s">
        <v>129</v>
      </c>
    </row>
    <row r="201" spans="1:130" s="270" customFormat="1" x14ac:dyDescent="0.25">
      <c r="A201" s="269" t="s">
        <v>115</v>
      </c>
      <c r="B201" s="270">
        <v>120895</v>
      </c>
      <c r="C201" s="270">
        <v>58619</v>
      </c>
      <c r="D201" s="270">
        <v>62276</v>
      </c>
      <c r="E201" s="270" t="s">
        <v>129</v>
      </c>
      <c r="F201" s="270" t="s">
        <v>129</v>
      </c>
      <c r="G201" s="270" t="s">
        <v>129</v>
      </c>
      <c r="H201" s="270" t="s">
        <v>129</v>
      </c>
      <c r="I201" s="270" t="s">
        <v>129</v>
      </c>
      <c r="J201" s="270" t="s">
        <v>129</v>
      </c>
      <c r="K201" s="270">
        <v>123275</v>
      </c>
      <c r="L201" s="270">
        <v>59706</v>
      </c>
      <c r="M201" s="270">
        <v>63569</v>
      </c>
      <c r="N201" s="270" t="s">
        <v>129</v>
      </c>
      <c r="U201" s="270" t="s">
        <v>129</v>
      </c>
      <c r="V201" s="270" t="s">
        <v>129</v>
      </c>
      <c r="W201" s="270">
        <v>125275</v>
      </c>
      <c r="X201" s="270">
        <v>60653</v>
      </c>
      <c r="Y201" s="270">
        <v>64622</v>
      </c>
      <c r="Z201" s="270" t="s">
        <v>129</v>
      </c>
      <c r="AA201" s="270" t="s">
        <v>129</v>
      </c>
      <c r="AB201" s="270" t="s">
        <v>129</v>
      </c>
      <c r="AC201" s="270" t="s">
        <v>129</v>
      </c>
      <c r="AD201" s="270" t="s">
        <v>129</v>
      </c>
      <c r="AE201" s="270" t="s">
        <v>129</v>
      </c>
      <c r="AF201" s="270">
        <v>127049</v>
      </c>
      <c r="AG201" s="270">
        <v>61529</v>
      </c>
      <c r="AH201" s="270">
        <v>65520</v>
      </c>
      <c r="AI201" s="270" t="s">
        <v>129</v>
      </c>
      <c r="AJ201" s="270" t="s">
        <v>129</v>
      </c>
      <c r="AK201" s="270" t="s">
        <v>129</v>
      </c>
      <c r="AL201" s="270" t="s">
        <v>129</v>
      </c>
      <c r="AM201" s="270" t="s">
        <v>129</v>
      </c>
      <c r="AN201" s="270" t="s">
        <v>129</v>
      </c>
      <c r="AO201" s="270">
        <v>128802</v>
      </c>
      <c r="AP201" s="270">
        <v>62427</v>
      </c>
      <c r="AQ201" s="270">
        <v>66375</v>
      </c>
      <c r="AR201" s="270" t="s">
        <v>129</v>
      </c>
      <c r="AS201" s="270" t="s">
        <v>129</v>
      </c>
      <c r="AT201" s="270" t="s">
        <v>129</v>
      </c>
      <c r="AU201" s="270" t="s">
        <v>129</v>
      </c>
      <c r="AV201" s="270" t="s">
        <v>129</v>
      </c>
      <c r="AW201" s="270" t="s">
        <v>129</v>
      </c>
      <c r="AX201" s="270">
        <v>130671</v>
      </c>
      <c r="AY201" s="270">
        <v>63406</v>
      </c>
      <c r="AZ201" s="270">
        <v>67265</v>
      </c>
      <c r="BA201" s="270" t="s">
        <v>129</v>
      </c>
      <c r="BB201" s="270" t="s">
        <v>129</v>
      </c>
      <c r="BC201" s="270" t="s">
        <v>129</v>
      </c>
      <c r="BD201" s="270" t="s">
        <v>129</v>
      </c>
      <c r="BE201" s="270" t="s">
        <v>129</v>
      </c>
      <c r="BF201" s="270" t="s">
        <v>129</v>
      </c>
      <c r="BG201" s="270">
        <v>132723</v>
      </c>
      <c r="BH201" s="270">
        <v>64474</v>
      </c>
      <c r="BI201" s="270">
        <v>68249</v>
      </c>
      <c r="BJ201" s="270" t="s">
        <v>129</v>
      </c>
      <c r="BK201" s="270" t="s">
        <v>129</v>
      </c>
      <c r="BL201" s="270" t="s">
        <v>129</v>
      </c>
      <c r="BM201" s="270" t="s">
        <v>129</v>
      </c>
      <c r="BN201" s="270" t="s">
        <v>129</v>
      </c>
      <c r="BO201" s="270" t="s">
        <v>129</v>
      </c>
      <c r="BP201" s="271">
        <v>134867</v>
      </c>
      <c r="BQ201" s="271">
        <v>65563</v>
      </c>
      <c r="BR201" s="271">
        <v>69304</v>
      </c>
      <c r="BS201" s="271" t="s">
        <v>129</v>
      </c>
      <c r="BT201" s="271" t="s">
        <v>129</v>
      </c>
      <c r="BU201" s="271" t="s">
        <v>129</v>
      </c>
      <c r="BV201" s="271" t="s">
        <v>129</v>
      </c>
      <c r="BW201" s="271" t="s">
        <v>129</v>
      </c>
      <c r="BX201" s="271" t="s">
        <v>129</v>
      </c>
      <c r="BY201" s="272">
        <v>136925</v>
      </c>
      <c r="BZ201" s="273">
        <v>66582</v>
      </c>
      <c r="CA201" s="273">
        <v>70343</v>
      </c>
      <c r="CB201" s="272" t="s">
        <v>129</v>
      </c>
      <c r="CC201" s="273" t="s">
        <v>129</v>
      </c>
      <c r="CD201" s="273" t="s">
        <v>129</v>
      </c>
      <c r="CE201" s="272" t="s">
        <v>129</v>
      </c>
      <c r="CF201" s="273" t="s">
        <v>129</v>
      </c>
      <c r="CG201" s="273" t="s">
        <v>129</v>
      </c>
      <c r="CH201" s="270">
        <v>138619</v>
      </c>
      <c r="CI201" s="270">
        <v>67403</v>
      </c>
      <c r="CJ201" s="270">
        <v>71216</v>
      </c>
      <c r="CK201" s="273" t="s">
        <v>129</v>
      </c>
      <c r="CL201" s="270" t="s">
        <v>129</v>
      </c>
      <c r="CM201" s="270" t="s">
        <v>129</v>
      </c>
      <c r="CN201" s="273" t="s">
        <v>129</v>
      </c>
      <c r="CO201" s="270" t="s">
        <v>129</v>
      </c>
      <c r="CP201" s="270" t="s">
        <v>129</v>
      </c>
      <c r="CQ201" s="286">
        <v>139788</v>
      </c>
      <c r="CR201" s="279">
        <v>67940</v>
      </c>
      <c r="CS201" s="279">
        <v>71848</v>
      </c>
      <c r="CT201" s="286" t="s">
        <v>129</v>
      </c>
      <c r="CU201" s="279" t="s">
        <v>129</v>
      </c>
      <c r="CV201" s="279" t="s">
        <v>129</v>
      </c>
      <c r="CW201" s="286" t="s">
        <v>129</v>
      </c>
      <c r="CX201" s="270" t="s">
        <v>129</v>
      </c>
      <c r="CY201" s="270" t="s">
        <v>129</v>
      </c>
      <c r="CZ201" s="342">
        <v>140312</v>
      </c>
      <c r="DA201" s="343">
        <v>68169</v>
      </c>
      <c r="DB201" s="343">
        <v>72143</v>
      </c>
      <c r="DC201" s="344" t="s">
        <v>129</v>
      </c>
      <c r="DD201" s="343" t="s">
        <v>129</v>
      </c>
      <c r="DE201" s="343" t="s">
        <v>129</v>
      </c>
      <c r="DF201" s="344" t="s">
        <v>129</v>
      </c>
      <c r="DG201" s="343" t="s">
        <v>129</v>
      </c>
      <c r="DH201" s="345" t="s">
        <v>129</v>
      </c>
      <c r="DI201" s="320">
        <v>140295</v>
      </c>
      <c r="DJ201" s="325">
        <v>68163</v>
      </c>
      <c r="DK201" s="325">
        <v>72132</v>
      </c>
      <c r="DL201" s="320" t="s">
        <v>129</v>
      </c>
      <c r="DM201" s="325" t="s">
        <v>129</v>
      </c>
      <c r="DN201" s="325" t="s">
        <v>129</v>
      </c>
      <c r="DO201" s="320" t="s">
        <v>129</v>
      </c>
      <c r="DP201" s="325" t="s">
        <v>129</v>
      </c>
      <c r="DQ201" s="325" t="s">
        <v>129</v>
      </c>
      <c r="DR201" s="270">
        <v>139918</v>
      </c>
      <c r="DS201" s="270">
        <v>68020</v>
      </c>
      <c r="DT201" s="270">
        <v>71898</v>
      </c>
      <c r="DU201" s="270" t="s">
        <v>129</v>
      </c>
      <c r="DV201" s="270" t="s">
        <v>129</v>
      </c>
      <c r="DW201" s="270" t="s">
        <v>129</v>
      </c>
      <c r="DX201" s="270" t="s">
        <v>129</v>
      </c>
      <c r="DY201" s="270" t="s">
        <v>129</v>
      </c>
      <c r="DZ201" s="270" t="s">
        <v>129</v>
      </c>
    </row>
    <row r="202" spans="1:130" s="270" customFormat="1" x14ac:dyDescent="0.25">
      <c r="A202" s="269" t="s">
        <v>116</v>
      </c>
      <c r="B202" s="270">
        <v>106337</v>
      </c>
      <c r="C202" s="270">
        <v>51168</v>
      </c>
      <c r="D202" s="270">
        <v>55169</v>
      </c>
      <c r="E202" s="270" t="s">
        <v>129</v>
      </c>
      <c r="F202" s="270" t="s">
        <v>129</v>
      </c>
      <c r="G202" s="270" t="s">
        <v>129</v>
      </c>
      <c r="H202" s="270" t="s">
        <v>129</v>
      </c>
      <c r="I202" s="270" t="s">
        <v>129</v>
      </c>
      <c r="J202" s="270" t="s">
        <v>129</v>
      </c>
      <c r="K202" s="270">
        <v>108117</v>
      </c>
      <c r="L202" s="270">
        <v>51982</v>
      </c>
      <c r="M202" s="270">
        <v>56135</v>
      </c>
      <c r="N202" s="270" t="s">
        <v>129</v>
      </c>
      <c r="U202" s="270" t="s">
        <v>129</v>
      </c>
      <c r="V202" s="270" t="s">
        <v>129</v>
      </c>
      <c r="W202" s="270">
        <v>110177</v>
      </c>
      <c r="X202" s="270">
        <v>52907</v>
      </c>
      <c r="Y202" s="270">
        <v>57270</v>
      </c>
      <c r="Z202" s="270" t="s">
        <v>129</v>
      </c>
      <c r="AA202" s="270" t="s">
        <v>129</v>
      </c>
      <c r="AB202" s="270" t="s">
        <v>129</v>
      </c>
      <c r="AC202" s="270" t="s">
        <v>129</v>
      </c>
      <c r="AD202" s="270" t="s">
        <v>129</v>
      </c>
      <c r="AE202" s="270" t="s">
        <v>129</v>
      </c>
      <c r="AF202" s="270">
        <v>112448</v>
      </c>
      <c r="AG202" s="270">
        <v>53922</v>
      </c>
      <c r="AH202" s="270">
        <v>58526</v>
      </c>
      <c r="AI202" s="270" t="s">
        <v>129</v>
      </c>
      <c r="AJ202" s="270" t="s">
        <v>129</v>
      </c>
      <c r="AK202" s="270" t="s">
        <v>129</v>
      </c>
      <c r="AL202" s="270" t="s">
        <v>129</v>
      </c>
      <c r="AM202" s="270" t="s">
        <v>129</v>
      </c>
      <c r="AN202" s="270" t="s">
        <v>129</v>
      </c>
      <c r="AO202" s="270">
        <v>114889</v>
      </c>
      <c r="AP202" s="270">
        <v>55017</v>
      </c>
      <c r="AQ202" s="270">
        <v>59872</v>
      </c>
      <c r="AR202" s="270" t="s">
        <v>129</v>
      </c>
      <c r="AS202" s="270" t="s">
        <v>129</v>
      </c>
      <c r="AT202" s="270" t="s">
        <v>129</v>
      </c>
      <c r="AU202" s="270" t="s">
        <v>129</v>
      </c>
      <c r="AV202" s="270" t="s">
        <v>129</v>
      </c>
      <c r="AW202" s="270" t="s">
        <v>129</v>
      </c>
      <c r="AX202" s="270">
        <v>117459</v>
      </c>
      <c r="AY202" s="270">
        <v>56185</v>
      </c>
      <c r="AZ202" s="270">
        <v>61274</v>
      </c>
      <c r="BA202" s="270" t="s">
        <v>129</v>
      </c>
      <c r="BB202" s="270" t="s">
        <v>129</v>
      </c>
      <c r="BC202" s="270" t="s">
        <v>129</v>
      </c>
      <c r="BD202" s="270" t="s">
        <v>129</v>
      </c>
      <c r="BE202" s="270" t="s">
        <v>129</v>
      </c>
      <c r="BF202" s="270" t="s">
        <v>129</v>
      </c>
      <c r="BG202" s="270">
        <v>119867</v>
      </c>
      <c r="BH202" s="270">
        <v>57303</v>
      </c>
      <c r="BI202" s="270">
        <v>62564</v>
      </c>
      <c r="BJ202" s="270" t="s">
        <v>129</v>
      </c>
      <c r="BK202" s="270" t="s">
        <v>129</v>
      </c>
      <c r="BL202" s="270" t="s">
        <v>129</v>
      </c>
      <c r="BM202" s="270" t="s">
        <v>129</v>
      </c>
      <c r="BN202" s="270" t="s">
        <v>129</v>
      </c>
      <c r="BO202" s="270" t="s">
        <v>129</v>
      </c>
      <c r="BP202" s="271">
        <v>121913</v>
      </c>
      <c r="BQ202" s="271">
        <v>58290</v>
      </c>
      <c r="BR202" s="271">
        <v>63623</v>
      </c>
      <c r="BS202" s="271" t="s">
        <v>129</v>
      </c>
      <c r="BT202" s="271" t="s">
        <v>129</v>
      </c>
      <c r="BU202" s="271" t="s">
        <v>129</v>
      </c>
      <c r="BV202" s="271" t="s">
        <v>129</v>
      </c>
      <c r="BW202" s="271" t="s">
        <v>129</v>
      </c>
      <c r="BX202" s="271" t="s">
        <v>129</v>
      </c>
      <c r="BY202" s="272">
        <v>123739</v>
      </c>
      <c r="BZ202" s="273">
        <v>59209</v>
      </c>
      <c r="CA202" s="273">
        <v>64530</v>
      </c>
      <c r="CB202" s="272" t="s">
        <v>129</v>
      </c>
      <c r="CC202" s="273" t="s">
        <v>129</v>
      </c>
      <c r="CD202" s="273" t="s">
        <v>129</v>
      </c>
      <c r="CE202" s="272" t="s">
        <v>129</v>
      </c>
      <c r="CF202" s="273" t="s">
        <v>129</v>
      </c>
      <c r="CG202" s="273" t="s">
        <v>129</v>
      </c>
      <c r="CH202" s="270">
        <v>125542</v>
      </c>
      <c r="CI202" s="270">
        <v>60146</v>
      </c>
      <c r="CJ202" s="270">
        <v>65396</v>
      </c>
      <c r="CK202" s="273" t="s">
        <v>129</v>
      </c>
      <c r="CL202" s="270" t="s">
        <v>129</v>
      </c>
      <c r="CM202" s="270" t="s">
        <v>129</v>
      </c>
      <c r="CN202" s="273" t="s">
        <v>129</v>
      </c>
      <c r="CO202" s="270" t="s">
        <v>129</v>
      </c>
      <c r="CP202" s="270" t="s">
        <v>129</v>
      </c>
      <c r="CQ202" s="286">
        <v>127460</v>
      </c>
      <c r="CR202" s="279">
        <v>61167</v>
      </c>
      <c r="CS202" s="279">
        <v>66293</v>
      </c>
      <c r="CT202" s="286" t="s">
        <v>129</v>
      </c>
      <c r="CU202" s="279" t="s">
        <v>129</v>
      </c>
      <c r="CV202" s="279" t="s">
        <v>129</v>
      </c>
      <c r="CW202" s="286" t="s">
        <v>129</v>
      </c>
      <c r="CX202" s="270" t="s">
        <v>129</v>
      </c>
      <c r="CY202" s="270" t="s">
        <v>129</v>
      </c>
      <c r="CZ202" s="342">
        <v>129565</v>
      </c>
      <c r="DA202" s="343">
        <v>62278</v>
      </c>
      <c r="DB202" s="343">
        <v>67287</v>
      </c>
      <c r="DC202" s="344" t="s">
        <v>129</v>
      </c>
      <c r="DD202" s="343" t="s">
        <v>129</v>
      </c>
      <c r="DE202" s="343" t="s">
        <v>129</v>
      </c>
      <c r="DF202" s="344" t="s">
        <v>129</v>
      </c>
      <c r="DG202" s="343" t="s">
        <v>129</v>
      </c>
      <c r="DH202" s="345" t="s">
        <v>129</v>
      </c>
      <c r="DI202" s="320">
        <v>131777</v>
      </c>
      <c r="DJ202" s="325">
        <v>63423</v>
      </c>
      <c r="DK202" s="325">
        <v>68354</v>
      </c>
      <c r="DL202" s="320" t="s">
        <v>129</v>
      </c>
      <c r="DM202" s="325" t="s">
        <v>129</v>
      </c>
      <c r="DN202" s="325" t="s">
        <v>129</v>
      </c>
      <c r="DO202" s="320" t="s">
        <v>129</v>
      </c>
      <c r="DP202" s="325" t="s">
        <v>129</v>
      </c>
      <c r="DQ202" s="325" t="s">
        <v>129</v>
      </c>
      <c r="DR202" s="270">
        <v>133908</v>
      </c>
      <c r="DS202" s="270">
        <v>64502</v>
      </c>
      <c r="DT202" s="270">
        <v>69406</v>
      </c>
      <c r="DU202" s="270" t="s">
        <v>129</v>
      </c>
      <c r="DV202" s="270" t="s">
        <v>129</v>
      </c>
      <c r="DW202" s="270" t="s">
        <v>129</v>
      </c>
      <c r="DX202" s="270" t="s">
        <v>129</v>
      </c>
      <c r="DY202" s="270" t="s">
        <v>129</v>
      </c>
      <c r="DZ202" s="270" t="s">
        <v>129</v>
      </c>
    </row>
    <row r="203" spans="1:130" s="270" customFormat="1" x14ac:dyDescent="0.25">
      <c r="A203" s="269" t="s">
        <v>117</v>
      </c>
      <c r="B203" s="270">
        <v>86713</v>
      </c>
      <c r="C203" s="270">
        <v>41128</v>
      </c>
      <c r="D203" s="270">
        <v>45585</v>
      </c>
      <c r="E203" s="270" t="s">
        <v>129</v>
      </c>
      <c r="F203" s="270" t="s">
        <v>129</v>
      </c>
      <c r="G203" s="270" t="s">
        <v>129</v>
      </c>
      <c r="H203" s="270" t="s">
        <v>129</v>
      </c>
      <c r="I203" s="270" t="s">
        <v>129</v>
      </c>
      <c r="J203" s="270" t="s">
        <v>129</v>
      </c>
      <c r="K203" s="270">
        <v>87799</v>
      </c>
      <c r="L203" s="270">
        <v>41590</v>
      </c>
      <c r="M203" s="270">
        <v>46209</v>
      </c>
      <c r="N203" s="270" t="s">
        <v>129</v>
      </c>
      <c r="U203" s="270" t="s">
        <v>129</v>
      </c>
      <c r="V203" s="270" t="s">
        <v>129</v>
      </c>
      <c r="W203" s="270">
        <v>89342</v>
      </c>
      <c r="X203" s="270">
        <v>42301</v>
      </c>
      <c r="Y203" s="270">
        <v>47041</v>
      </c>
      <c r="Z203" s="270" t="s">
        <v>129</v>
      </c>
      <c r="AA203" s="270" t="s">
        <v>129</v>
      </c>
      <c r="AB203" s="270" t="s">
        <v>129</v>
      </c>
      <c r="AC203" s="270" t="s">
        <v>129</v>
      </c>
      <c r="AD203" s="270" t="s">
        <v>129</v>
      </c>
      <c r="AE203" s="270" t="s">
        <v>129</v>
      </c>
      <c r="AF203" s="270">
        <v>91205</v>
      </c>
      <c r="AG203" s="270">
        <v>43182</v>
      </c>
      <c r="AH203" s="270">
        <v>48023</v>
      </c>
      <c r="AI203" s="270" t="s">
        <v>129</v>
      </c>
      <c r="AJ203" s="270" t="s">
        <v>129</v>
      </c>
      <c r="AK203" s="270" t="s">
        <v>129</v>
      </c>
      <c r="AL203" s="270" t="s">
        <v>129</v>
      </c>
      <c r="AM203" s="270" t="s">
        <v>129</v>
      </c>
      <c r="AN203" s="270" t="s">
        <v>129</v>
      </c>
      <c r="AO203" s="270">
        <v>93189</v>
      </c>
      <c r="AP203" s="270">
        <v>44119</v>
      </c>
      <c r="AQ203" s="270">
        <v>49070</v>
      </c>
      <c r="AR203" s="270" t="s">
        <v>129</v>
      </c>
      <c r="AS203" s="270" t="s">
        <v>129</v>
      </c>
      <c r="AT203" s="270" t="s">
        <v>129</v>
      </c>
      <c r="AU203" s="270" t="s">
        <v>129</v>
      </c>
      <c r="AV203" s="270" t="s">
        <v>129</v>
      </c>
      <c r="AW203" s="270" t="s">
        <v>129</v>
      </c>
      <c r="AX203" s="270">
        <v>95149</v>
      </c>
      <c r="AY203" s="270">
        <v>45032</v>
      </c>
      <c r="AZ203" s="270">
        <v>50117</v>
      </c>
      <c r="BA203" s="270" t="s">
        <v>129</v>
      </c>
      <c r="BB203" s="270" t="s">
        <v>129</v>
      </c>
      <c r="BC203" s="270" t="s">
        <v>129</v>
      </c>
      <c r="BD203" s="270" t="s">
        <v>129</v>
      </c>
      <c r="BE203" s="270" t="s">
        <v>129</v>
      </c>
      <c r="BF203" s="270" t="s">
        <v>129</v>
      </c>
      <c r="BG203" s="270">
        <v>97217</v>
      </c>
      <c r="BH203" s="270">
        <v>45978</v>
      </c>
      <c r="BI203" s="270">
        <v>51239</v>
      </c>
      <c r="BJ203" s="270" t="s">
        <v>129</v>
      </c>
      <c r="BK203" s="270" t="s">
        <v>129</v>
      </c>
      <c r="BL203" s="270" t="s">
        <v>129</v>
      </c>
      <c r="BM203" s="270" t="s">
        <v>129</v>
      </c>
      <c r="BN203" s="270" t="s">
        <v>129</v>
      </c>
      <c r="BO203" s="270" t="s">
        <v>129</v>
      </c>
      <c r="BP203" s="271">
        <v>99556</v>
      </c>
      <c r="BQ203" s="271">
        <v>47030</v>
      </c>
      <c r="BR203" s="271">
        <v>52526</v>
      </c>
      <c r="BS203" s="271" t="s">
        <v>129</v>
      </c>
      <c r="BT203" s="271" t="s">
        <v>129</v>
      </c>
      <c r="BU203" s="271" t="s">
        <v>129</v>
      </c>
      <c r="BV203" s="271" t="s">
        <v>129</v>
      </c>
      <c r="BW203" s="271" t="s">
        <v>129</v>
      </c>
      <c r="BX203" s="271" t="s">
        <v>129</v>
      </c>
      <c r="BY203" s="272">
        <v>102100</v>
      </c>
      <c r="BZ203" s="273">
        <v>48171</v>
      </c>
      <c r="CA203" s="273">
        <v>53929</v>
      </c>
      <c r="CB203" s="272" t="s">
        <v>129</v>
      </c>
      <c r="CC203" s="273" t="s">
        <v>129</v>
      </c>
      <c r="CD203" s="273" t="s">
        <v>129</v>
      </c>
      <c r="CE203" s="272" t="s">
        <v>129</v>
      </c>
      <c r="CF203" s="273" t="s">
        <v>129</v>
      </c>
      <c r="CG203" s="273" t="s">
        <v>129</v>
      </c>
      <c r="CH203" s="270">
        <v>104805</v>
      </c>
      <c r="CI203" s="270">
        <v>49385</v>
      </c>
      <c r="CJ203" s="270">
        <v>55420</v>
      </c>
      <c r="CK203" s="273" t="s">
        <v>129</v>
      </c>
      <c r="CL203" s="270" t="s">
        <v>129</v>
      </c>
      <c r="CM203" s="270" t="s">
        <v>129</v>
      </c>
      <c r="CN203" s="273" t="s">
        <v>129</v>
      </c>
      <c r="CO203" s="270" t="s">
        <v>129</v>
      </c>
      <c r="CP203" s="270" t="s">
        <v>129</v>
      </c>
      <c r="CQ203" s="286">
        <v>107631</v>
      </c>
      <c r="CR203" s="279">
        <v>50665</v>
      </c>
      <c r="CS203" s="279">
        <v>56966</v>
      </c>
      <c r="CT203" s="286" t="s">
        <v>129</v>
      </c>
      <c r="CU203" s="279" t="s">
        <v>129</v>
      </c>
      <c r="CV203" s="279" t="s">
        <v>129</v>
      </c>
      <c r="CW203" s="286" t="s">
        <v>129</v>
      </c>
      <c r="CX203" s="270" t="s">
        <v>129</v>
      </c>
      <c r="CY203" s="270" t="s">
        <v>129</v>
      </c>
      <c r="CZ203" s="342">
        <v>110319</v>
      </c>
      <c r="DA203" s="343">
        <v>51912</v>
      </c>
      <c r="DB203" s="343">
        <v>58407</v>
      </c>
      <c r="DC203" s="344" t="s">
        <v>129</v>
      </c>
      <c r="DD203" s="343" t="s">
        <v>129</v>
      </c>
      <c r="DE203" s="343" t="s">
        <v>129</v>
      </c>
      <c r="DF203" s="344" t="s">
        <v>129</v>
      </c>
      <c r="DG203" s="343" t="s">
        <v>129</v>
      </c>
      <c r="DH203" s="345" t="s">
        <v>129</v>
      </c>
      <c r="DI203" s="320">
        <v>112699</v>
      </c>
      <c r="DJ203" s="325">
        <v>53060</v>
      </c>
      <c r="DK203" s="325">
        <v>59639</v>
      </c>
      <c r="DL203" s="320" t="s">
        <v>129</v>
      </c>
      <c r="DM203" s="325" t="s">
        <v>129</v>
      </c>
      <c r="DN203" s="325" t="s">
        <v>129</v>
      </c>
      <c r="DO203" s="320" t="s">
        <v>129</v>
      </c>
      <c r="DP203" s="325" t="s">
        <v>129</v>
      </c>
      <c r="DQ203" s="325" t="s">
        <v>129</v>
      </c>
      <c r="DR203" s="270">
        <v>114898</v>
      </c>
      <c r="DS203" s="270">
        <v>54163</v>
      </c>
      <c r="DT203" s="270">
        <v>60735</v>
      </c>
      <c r="DU203" s="270" t="s">
        <v>129</v>
      </c>
      <c r="DV203" s="270" t="s">
        <v>129</v>
      </c>
      <c r="DW203" s="270" t="s">
        <v>129</v>
      </c>
      <c r="DX203" s="270" t="s">
        <v>129</v>
      </c>
      <c r="DY203" s="270" t="s">
        <v>129</v>
      </c>
      <c r="DZ203" s="270" t="s">
        <v>129</v>
      </c>
    </row>
    <row r="204" spans="1:130" s="270" customFormat="1" x14ac:dyDescent="0.25">
      <c r="A204" s="269" t="s">
        <v>118</v>
      </c>
      <c r="B204" s="270">
        <v>70957</v>
      </c>
      <c r="C204" s="270">
        <v>33528</v>
      </c>
      <c r="D204" s="270">
        <v>37429</v>
      </c>
      <c r="E204" s="270" t="s">
        <v>129</v>
      </c>
      <c r="F204" s="270" t="s">
        <v>129</v>
      </c>
      <c r="G204" s="270" t="s">
        <v>129</v>
      </c>
      <c r="H204" s="270" t="s">
        <v>129</v>
      </c>
      <c r="I204" s="270" t="s">
        <v>129</v>
      </c>
      <c r="J204" s="270" t="s">
        <v>129</v>
      </c>
      <c r="K204" s="270">
        <v>72284</v>
      </c>
      <c r="L204" s="270">
        <v>33964</v>
      </c>
      <c r="M204" s="270">
        <v>38320</v>
      </c>
      <c r="N204" s="270" t="s">
        <v>129</v>
      </c>
      <c r="U204" s="270" t="s">
        <v>129</v>
      </c>
      <c r="V204" s="270" t="s">
        <v>129</v>
      </c>
      <c r="W204" s="270">
        <v>73266</v>
      </c>
      <c r="X204" s="270">
        <v>34252</v>
      </c>
      <c r="Y204" s="270">
        <v>39014</v>
      </c>
      <c r="Z204" s="270" t="s">
        <v>129</v>
      </c>
      <c r="AA204" s="270" t="s">
        <v>129</v>
      </c>
      <c r="AB204" s="270" t="s">
        <v>129</v>
      </c>
      <c r="AC204" s="270" t="s">
        <v>129</v>
      </c>
      <c r="AD204" s="270" t="s">
        <v>129</v>
      </c>
      <c r="AE204" s="270" t="s">
        <v>129</v>
      </c>
      <c r="AF204" s="270">
        <v>74055</v>
      </c>
      <c r="AG204" s="270">
        <v>34470</v>
      </c>
      <c r="AH204" s="270">
        <v>39585</v>
      </c>
      <c r="AI204" s="270" t="s">
        <v>129</v>
      </c>
      <c r="AJ204" s="270" t="s">
        <v>129</v>
      </c>
      <c r="AK204" s="270" t="s">
        <v>129</v>
      </c>
      <c r="AL204" s="270" t="s">
        <v>129</v>
      </c>
      <c r="AM204" s="270" t="s">
        <v>129</v>
      </c>
      <c r="AN204" s="270" t="s">
        <v>129</v>
      </c>
      <c r="AO204" s="270">
        <v>74865</v>
      </c>
      <c r="AP204" s="270">
        <v>34729</v>
      </c>
      <c r="AQ204" s="270">
        <v>40136</v>
      </c>
      <c r="AR204" s="270" t="s">
        <v>129</v>
      </c>
      <c r="AS204" s="270" t="s">
        <v>129</v>
      </c>
      <c r="AT204" s="270" t="s">
        <v>129</v>
      </c>
      <c r="AU204" s="270" t="s">
        <v>129</v>
      </c>
      <c r="AV204" s="270" t="s">
        <v>129</v>
      </c>
      <c r="AW204" s="270" t="s">
        <v>129</v>
      </c>
      <c r="AX204" s="270">
        <v>75838</v>
      </c>
      <c r="AY204" s="270">
        <v>35098</v>
      </c>
      <c r="AZ204" s="270">
        <v>40740</v>
      </c>
      <c r="BA204" s="270" t="s">
        <v>129</v>
      </c>
      <c r="BB204" s="270" t="s">
        <v>129</v>
      </c>
      <c r="BC204" s="270" t="s">
        <v>129</v>
      </c>
      <c r="BD204" s="270" t="s">
        <v>129</v>
      </c>
      <c r="BE204" s="270" t="s">
        <v>129</v>
      </c>
      <c r="BF204" s="270" t="s">
        <v>129</v>
      </c>
      <c r="BG204" s="270">
        <v>77169</v>
      </c>
      <c r="BH204" s="270">
        <v>35670</v>
      </c>
      <c r="BI204" s="270">
        <v>41499</v>
      </c>
      <c r="BJ204" s="270" t="s">
        <v>129</v>
      </c>
      <c r="BK204" s="270" t="s">
        <v>129</v>
      </c>
      <c r="BL204" s="270" t="s">
        <v>129</v>
      </c>
      <c r="BM204" s="270" t="s">
        <v>129</v>
      </c>
      <c r="BN204" s="270" t="s">
        <v>129</v>
      </c>
      <c r="BO204" s="270" t="s">
        <v>129</v>
      </c>
      <c r="BP204" s="271">
        <v>78926</v>
      </c>
      <c r="BQ204" s="271">
        <v>36472</v>
      </c>
      <c r="BR204" s="271">
        <v>42454</v>
      </c>
      <c r="BS204" s="271" t="s">
        <v>129</v>
      </c>
      <c r="BT204" s="271" t="s">
        <v>129</v>
      </c>
      <c r="BU204" s="271" t="s">
        <v>129</v>
      </c>
      <c r="BV204" s="271" t="s">
        <v>129</v>
      </c>
      <c r="BW204" s="271" t="s">
        <v>129</v>
      </c>
      <c r="BX204" s="271" t="s">
        <v>129</v>
      </c>
      <c r="BY204" s="272">
        <v>80985</v>
      </c>
      <c r="BZ204" s="273">
        <v>37430</v>
      </c>
      <c r="CA204" s="273">
        <v>43555</v>
      </c>
      <c r="CB204" s="272" t="s">
        <v>129</v>
      </c>
      <c r="CC204" s="273" t="s">
        <v>129</v>
      </c>
      <c r="CD204" s="273" t="s">
        <v>129</v>
      </c>
      <c r="CE204" s="272" t="s">
        <v>129</v>
      </c>
      <c r="CF204" s="273" t="s">
        <v>129</v>
      </c>
      <c r="CG204" s="273" t="s">
        <v>129</v>
      </c>
      <c r="CH204" s="270">
        <v>83158</v>
      </c>
      <c r="CI204" s="270">
        <v>38440</v>
      </c>
      <c r="CJ204" s="270">
        <v>44718</v>
      </c>
      <c r="CK204" s="273" t="s">
        <v>129</v>
      </c>
      <c r="CL204" s="270" t="s">
        <v>129</v>
      </c>
      <c r="CM204" s="270" t="s">
        <v>129</v>
      </c>
      <c r="CN204" s="273" t="s">
        <v>129</v>
      </c>
      <c r="CO204" s="270" t="s">
        <v>129</v>
      </c>
      <c r="CP204" s="270" t="s">
        <v>129</v>
      </c>
      <c r="CQ204" s="286">
        <v>85310</v>
      </c>
      <c r="CR204" s="279">
        <v>39428</v>
      </c>
      <c r="CS204" s="279">
        <v>45882</v>
      </c>
      <c r="CT204" s="286" t="s">
        <v>129</v>
      </c>
      <c r="CU204" s="279" t="s">
        <v>129</v>
      </c>
      <c r="CV204" s="279" t="s">
        <v>129</v>
      </c>
      <c r="CW204" s="286" t="s">
        <v>129</v>
      </c>
      <c r="CX204" s="270" t="s">
        <v>129</v>
      </c>
      <c r="CY204" s="270" t="s">
        <v>129</v>
      </c>
      <c r="CZ204" s="342">
        <v>87588</v>
      </c>
      <c r="DA204" s="343">
        <v>40461</v>
      </c>
      <c r="DB204" s="343">
        <v>47127</v>
      </c>
      <c r="DC204" s="344" t="s">
        <v>129</v>
      </c>
      <c r="DD204" s="343" t="s">
        <v>129</v>
      </c>
      <c r="DE204" s="343" t="s">
        <v>129</v>
      </c>
      <c r="DF204" s="344" t="s">
        <v>129</v>
      </c>
      <c r="DG204" s="343" t="s">
        <v>129</v>
      </c>
      <c r="DH204" s="345" t="s">
        <v>129</v>
      </c>
      <c r="DI204" s="320">
        <v>90157</v>
      </c>
      <c r="DJ204" s="325">
        <v>41619</v>
      </c>
      <c r="DK204" s="325">
        <v>48538</v>
      </c>
      <c r="DL204" s="320" t="s">
        <v>129</v>
      </c>
      <c r="DM204" s="325" t="s">
        <v>129</v>
      </c>
      <c r="DN204" s="325" t="s">
        <v>129</v>
      </c>
      <c r="DO204" s="320" t="s">
        <v>129</v>
      </c>
      <c r="DP204" s="325" t="s">
        <v>129</v>
      </c>
      <c r="DQ204" s="325" t="s">
        <v>129</v>
      </c>
      <c r="DR204" s="270">
        <v>92966</v>
      </c>
      <c r="DS204" s="270">
        <v>42891</v>
      </c>
      <c r="DT204" s="270">
        <v>50075</v>
      </c>
      <c r="DU204" s="270" t="s">
        <v>129</v>
      </c>
      <c r="DV204" s="270" t="s">
        <v>129</v>
      </c>
      <c r="DW204" s="270" t="s">
        <v>129</v>
      </c>
      <c r="DX204" s="270" t="s">
        <v>129</v>
      </c>
      <c r="DY204" s="270" t="s">
        <v>129</v>
      </c>
      <c r="DZ204" s="270" t="s">
        <v>129</v>
      </c>
    </row>
    <row r="205" spans="1:130" s="270" customFormat="1" x14ac:dyDescent="0.25">
      <c r="A205" s="269" t="s">
        <v>119</v>
      </c>
      <c r="B205" s="270">
        <v>53847</v>
      </c>
      <c r="C205" s="270">
        <v>25602</v>
      </c>
      <c r="D205" s="270">
        <v>28245</v>
      </c>
      <c r="E205" s="270" t="s">
        <v>129</v>
      </c>
      <c r="F205" s="270" t="s">
        <v>129</v>
      </c>
      <c r="G205" s="270" t="s">
        <v>129</v>
      </c>
      <c r="H205" s="270" t="s">
        <v>129</v>
      </c>
      <c r="I205" s="270" t="s">
        <v>129</v>
      </c>
      <c r="J205" s="270" t="s">
        <v>129</v>
      </c>
      <c r="K205" s="270">
        <v>55570</v>
      </c>
      <c r="L205" s="270">
        <v>26256</v>
      </c>
      <c r="M205" s="270">
        <v>29314</v>
      </c>
      <c r="N205" s="270" t="s">
        <v>129</v>
      </c>
      <c r="U205" s="270" t="s">
        <v>129</v>
      </c>
      <c r="V205" s="270" t="s">
        <v>129</v>
      </c>
      <c r="W205" s="270">
        <v>57583</v>
      </c>
      <c r="X205" s="270">
        <v>27039</v>
      </c>
      <c r="Y205" s="270">
        <v>30544</v>
      </c>
      <c r="Z205" s="270" t="s">
        <v>129</v>
      </c>
      <c r="AA205" s="270" t="s">
        <v>129</v>
      </c>
      <c r="AB205" s="270" t="s">
        <v>129</v>
      </c>
      <c r="AC205" s="270" t="s">
        <v>129</v>
      </c>
      <c r="AD205" s="270" t="s">
        <v>129</v>
      </c>
      <c r="AE205" s="270" t="s">
        <v>129</v>
      </c>
      <c r="AF205" s="270">
        <v>59721</v>
      </c>
      <c r="AG205" s="270">
        <v>27872</v>
      </c>
      <c r="AH205" s="270">
        <v>31849</v>
      </c>
      <c r="AI205" s="270" t="s">
        <v>129</v>
      </c>
      <c r="AJ205" s="270" t="s">
        <v>129</v>
      </c>
      <c r="AK205" s="270" t="s">
        <v>129</v>
      </c>
      <c r="AL205" s="270" t="s">
        <v>129</v>
      </c>
      <c r="AM205" s="270" t="s">
        <v>129</v>
      </c>
      <c r="AN205" s="270" t="s">
        <v>129</v>
      </c>
      <c r="AO205" s="270">
        <v>61751</v>
      </c>
      <c r="AP205" s="270">
        <v>28647</v>
      </c>
      <c r="AQ205" s="270">
        <v>33104</v>
      </c>
      <c r="AR205" s="270" t="s">
        <v>129</v>
      </c>
      <c r="AS205" s="270" t="s">
        <v>129</v>
      </c>
      <c r="AT205" s="270" t="s">
        <v>129</v>
      </c>
      <c r="AU205" s="270" t="s">
        <v>129</v>
      </c>
      <c r="AV205" s="270" t="s">
        <v>129</v>
      </c>
      <c r="AW205" s="270" t="s">
        <v>129</v>
      </c>
      <c r="AX205" s="270">
        <v>63512</v>
      </c>
      <c r="AY205" s="270">
        <v>29288</v>
      </c>
      <c r="AZ205" s="270">
        <v>34224</v>
      </c>
      <c r="BA205" s="270" t="s">
        <v>129</v>
      </c>
      <c r="BB205" s="270" t="s">
        <v>129</v>
      </c>
      <c r="BC205" s="270" t="s">
        <v>129</v>
      </c>
      <c r="BD205" s="270" t="s">
        <v>129</v>
      </c>
      <c r="BE205" s="270" t="s">
        <v>129</v>
      </c>
      <c r="BF205" s="270" t="s">
        <v>129</v>
      </c>
      <c r="BG205" s="270">
        <v>64918</v>
      </c>
      <c r="BH205" s="270">
        <v>29765</v>
      </c>
      <c r="BI205" s="270">
        <v>35153</v>
      </c>
      <c r="BJ205" s="270" t="s">
        <v>129</v>
      </c>
      <c r="BK205" s="270" t="s">
        <v>129</v>
      </c>
      <c r="BL205" s="270" t="s">
        <v>129</v>
      </c>
      <c r="BM205" s="270" t="s">
        <v>129</v>
      </c>
      <c r="BN205" s="270" t="s">
        <v>129</v>
      </c>
      <c r="BO205" s="270" t="s">
        <v>129</v>
      </c>
      <c r="BP205" s="271">
        <v>66001</v>
      </c>
      <c r="BQ205" s="271">
        <v>30104</v>
      </c>
      <c r="BR205" s="271">
        <v>35897</v>
      </c>
      <c r="BS205" s="271" t="s">
        <v>129</v>
      </c>
      <c r="BT205" s="271" t="s">
        <v>129</v>
      </c>
      <c r="BU205" s="271" t="s">
        <v>129</v>
      </c>
      <c r="BV205" s="271" t="s">
        <v>129</v>
      </c>
      <c r="BW205" s="271" t="s">
        <v>129</v>
      </c>
      <c r="BX205" s="271" t="s">
        <v>129</v>
      </c>
      <c r="BY205" s="272">
        <v>66900</v>
      </c>
      <c r="BZ205" s="273">
        <v>30379</v>
      </c>
      <c r="CA205" s="273">
        <v>36521</v>
      </c>
      <c r="CB205" s="272" t="s">
        <v>129</v>
      </c>
      <c r="CC205" s="273" t="s">
        <v>129</v>
      </c>
      <c r="CD205" s="273" t="s">
        <v>129</v>
      </c>
      <c r="CE205" s="272" t="s">
        <v>129</v>
      </c>
      <c r="CF205" s="273" t="s">
        <v>129</v>
      </c>
      <c r="CG205" s="273" t="s">
        <v>129</v>
      </c>
      <c r="CH205" s="270">
        <v>67821</v>
      </c>
      <c r="CI205" s="270">
        <v>30691</v>
      </c>
      <c r="CJ205" s="270">
        <v>37130</v>
      </c>
      <c r="CK205" s="273" t="s">
        <v>129</v>
      </c>
      <c r="CL205" s="270" t="s">
        <v>129</v>
      </c>
      <c r="CM205" s="270" t="s">
        <v>129</v>
      </c>
      <c r="CN205" s="273" t="s">
        <v>129</v>
      </c>
      <c r="CO205" s="270" t="s">
        <v>129</v>
      </c>
      <c r="CP205" s="270" t="s">
        <v>129</v>
      </c>
      <c r="CQ205" s="286">
        <v>68892</v>
      </c>
      <c r="CR205" s="279">
        <v>31105</v>
      </c>
      <c r="CS205" s="279">
        <v>37787</v>
      </c>
      <c r="CT205" s="286" t="s">
        <v>129</v>
      </c>
      <c r="CU205" s="279" t="s">
        <v>129</v>
      </c>
      <c r="CV205" s="279" t="s">
        <v>129</v>
      </c>
      <c r="CW205" s="286" t="s">
        <v>129</v>
      </c>
      <c r="CX205" s="270" t="s">
        <v>129</v>
      </c>
      <c r="CY205" s="270" t="s">
        <v>129</v>
      </c>
      <c r="CZ205" s="342">
        <v>70310</v>
      </c>
      <c r="DA205" s="343">
        <v>31713</v>
      </c>
      <c r="DB205" s="343">
        <v>38597</v>
      </c>
      <c r="DC205" s="344" t="s">
        <v>129</v>
      </c>
      <c r="DD205" s="343" t="s">
        <v>129</v>
      </c>
      <c r="DE205" s="343" t="s">
        <v>129</v>
      </c>
      <c r="DF205" s="344" t="s">
        <v>129</v>
      </c>
      <c r="DG205" s="343" t="s">
        <v>129</v>
      </c>
      <c r="DH205" s="345" t="s">
        <v>129</v>
      </c>
      <c r="DI205" s="320">
        <v>72158</v>
      </c>
      <c r="DJ205" s="325">
        <v>32549</v>
      </c>
      <c r="DK205" s="325">
        <v>39609</v>
      </c>
      <c r="DL205" s="320" t="s">
        <v>129</v>
      </c>
      <c r="DM205" s="325" t="s">
        <v>129</v>
      </c>
      <c r="DN205" s="325" t="s">
        <v>129</v>
      </c>
      <c r="DO205" s="320" t="s">
        <v>129</v>
      </c>
      <c r="DP205" s="325" t="s">
        <v>129</v>
      </c>
      <c r="DQ205" s="325" t="s">
        <v>129</v>
      </c>
      <c r="DR205" s="270">
        <v>74318</v>
      </c>
      <c r="DS205" s="270">
        <v>33550</v>
      </c>
      <c r="DT205" s="270">
        <v>40768</v>
      </c>
      <c r="DU205" s="270" t="s">
        <v>129</v>
      </c>
      <c r="DV205" s="270" t="s">
        <v>129</v>
      </c>
      <c r="DW205" s="270" t="s">
        <v>129</v>
      </c>
      <c r="DX205" s="270" t="s">
        <v>129</v>
      </c>
      <c r="DY205" s="270" t="s">
        <v>129</v>
      </c>
      <c r="DZ205" s="270" t="s">
        <v>129</v>
      </c>
    </row>
    <row r="206" spans="1:130" s="270" customFormat="1" x14ac:dyDescent="0.25">
      <c r="A206" s="269" t="s">
        <v>120</v>
      </c>
      <c r="B206" s="270">
        <v>43509</v>
      </c>
      <c r="C206" s="270">
        <v>21096</v>
      </c>
      <c r="D206" s="270">
        <v>22413</v>
      </c>
      <c r="E206" s="270" t="s">
        <v>129</v>
      </c>
      <c r="F206" s="270" t="s">
        <v>129</v>
      </c>
      <c r="G206" s="270" t="s">
        <v>129</v>
      </c>
      <c r="H206" s="270" t="s">
        <v>129</v>
      </c>
      <c r="I206" s="270" t="s">
        <v>129</v>
      </c>
      <c r="J206" s="270" t="s">
        <v>129</v>
      </c>
      <c r="K206" s="270">
        <v>44236</v>
      </c>
      <c r="L206" s="270">
        <v>21245</v>
      </c>
      <c r="M206" s="270">
        <v>22991</v>
      </c>
      <c r="N206" s="270" t="s">
        <v>129</v>
      </c>
      <c r="U206" s="270" t="s">
        <v>129</v>
      </c>
      <c r="V206" s="270" t="s">
        <v>129</v>
      </c>
      <c r="W206" s="270">
        <v>44852</v>
      </c>
      <c r="X206" s="270">
        <v>21354</v>
      </c>
      <c r="Y206" s="270">
        <v>23498</v>
      </c>
      <c r="Z206" s="270" t="s">
        <v>129</v>
      </c>
      <c r="AA206" s="270" t="s">
        <v>129</v>
      </c>
      <c r="AB206" s="270" t="s">
        <v>129</v>
      </c>
      <c r="AC206" s="270" t="s">
        <v>129</v>
      </c>
      <c r="AD206" s="270" t="s">
        <v>129</v>
      </c>
      <c r="AE206" s="270" t="s">
        <v>129</v>
      </c>
      <c r="AF206" s="270">
        <v>45517</v>
      </c>
      <c r="AG206" s="270">
        <v>21499</v>
      </c>
      <c r="AH206" s="270">
        <v>24018</v>
      </c>
      <c r="AI206" s="270" t="s">
        <v>129</v>
      </c>
      <c r="AJ206" s="270" t="s">
        <v>129</v>
      </c>
      <c r="AK206" s="270" t="s">
        <v>129</v>
      </c>
      <c r="AL206" s="270" t="s">
        <v>129</v>
      </c>
      <c r="AM206" s="270" t="s">
        <v>129</v>
      </c>
      <c r="AN206" s="270" t="s">
        <v>129</v>
      </c>
      <c r="AO206" s="270">
        <v>46449</v>
      </c>
      <c r="AP206" s="270">
        <v>21775</v>
      </c>
      <c r="AQ206" s="270">
        <v>24674</v>
      </c>
      <c r="AR206" s="270" t="s">
        <v>129</v>
      </c>
      <c r="AS206" s="270" t="s">
        <v>129</v>
      </c>
      <c r="AT206" s="270" t="s">
        <v>129</v>
      </c>
      <c r="AU206" s="270" t="s">
        <v>129</v>
      </c>
      <c r="AV206" s="270" t="s">
        <v>129</v>
      </c>
      <c r="AW206" s="270" t="s">
        <v>129</v>
      </c>
      <c r="AX206" s="270">
        <v>47794</v>
      </c>
      <c r="AY206" s="270">
        <v>22251</v>
      </c>
      <c r="AZ206" s="270">
        <v>25543</v>
      </c>
      <c r="BA206" s="270" t="s">
        <v>129</v>
      </c>
      <c r="BB206" s="270" t="s">
        <v>129</v>
      </c>
      <c r="BC206" s="270" t="s">
        <v>129</v>
      </c>
      <c r="BD206" s="270" t="s">
        <v>129</v>
      </c>
      <c r="BE206" s="270" t="s">
        <v>129</v>
      </c>
      <c r="BF206" s="270" t="s">
        <v>129</v>
      </c>
      <c r="BG206" s="270">
        <v>49538</v>
      </c>
      <c r="BH206" s="270">
        <v>22910</v>
      </c>
      <c r="BI206" s="270">
        <v>26628</v>
      </c>
      <c r="BJ206" s="270" t="s">
        <v>129</v>
      </c>
      <c r="BK206" s="270" t="s">
        <v>129</v>
      </c>
      <c r="BL206" s="270" t="s">
        <v>129</v>
      </c>
      <c r="BM206" s="270" t="s">
        <v>129</v>
      </c>
      <c r="BN206" s="270" t="s">
        <v>129</v>
      </c>
      <c r="BO206" s="270" t="s">
        <v>129</v>
      </c>
      <c r="BP206" s="271">
        <v>51556</v>
      </c>
      <c r="BQ206" s="271">
        <v>23686</v>
      </c>
      <c r="BR206" s="271">
        <v>27870</v>
      </c>
      <c r="BS206" s="271" t="s">
        <v>129</v>
      </c>
      <c r="BT206" s="271" t="s">
        <v>129</v>
      </c>
      <c r="BU206" s="271" t="s">
        <v>129</v>
      </c>
      <c r="BV206" s="271" t="s">
        <v>129</v>
      </c>
      <c r="BW206" s="271" t="s">
        <v>129</v>
      </c>
      <c r="BX206" s="271" t="s">
        <v>129</v>
      </c>
      <c r="BY206" s="272">
        <v>53692</v>
      </c>
      <c r="BZ206" s="273">
        <v>24510</v>
      </c>
      <c r="CA206" s="273">
        <v>29182</v>
      </c>
      <c r="CB206" s="272" t="s">
        <v>129</v>
      </c>
      <c r="CC206" s="273" t="s">
        <v>129</v>
      </c>
      <c r="CD206" s="273" t="s">
        <v>129</v>
      </c>
      <c r="CE206" s="272" t="s">
        <v>129</v>
      </c>
      <c r="CF206" s="273" t="s">
        <v>129</v>
      </c>
      <c r="CG206" s="273" t="s">
        <v>129</v>
      </c>
      <c r="CH206" s="270">
        <v>55728</v>
      </c>
      <c r="CI206" s="270">
        <v>25281</v>
      </c>
      <c r="CJ206" s="270">
        <v>30447</v>
      </c>
      <c r="CK206" s="273" t="s">
        <v>129</v>
      </c>
      <c r="CL206" s="270" t="s">
        <v>129</v>
      </c>
      <c r="CM206" s="270" t="s">
        <v>129</v>
      </c>
      <c r="CN206" s="273" t="s">
        <v>129</v>
      </c>
      <c r="CO206" s="270" t="s">
        <v>129</v>
      </c>
      <c r="CP206" s="270" t="s">
        <v>129</v>
      </c>
      <c r="CQ206" s="286">
        <v>57511</v>
      </c>
      <c r="CR206" s="279">
        <v>25925</v>
      </c>
      <c r="CS206" s="279">
        <v>31586</v>
      </c>
      <c r="CT206" s="286" t="s">
        <v>129</v>
      </c>
      <c r="CU206" s="279" t="s">
        <v>129</v>
      </c>
      <c r="CV206" s="279" t="s">
        <v>129</v>
      </c>
      <c r="CW206" s="286" t="s">
        <v>129</v>
      </c>
      <c r="CX206" s="270" t="s">
        <v>129</v>
      </c>
      <c r="CY206" s="270" t="s">
        <v>129</v>
      </c>
      <c r="CZ206" s="342">
        <v>58978</v>
      </c>
      <c r="DA206" s="343">
        <v>26429</v>
      </c>
      <c r="DB206" s="343">
        <v>32549</v>
      </c>
      <c r="DC206" s="344" t="s">
        <v>129</v>
      </c>
      <c r="DD206" s="343" t="s">
        <v>129</v>
      </c>
      <c r="DE206" s="343" t="s">
        <v>129</v>
      </c>
      <c r="DF206" s="344" t="s">
        <v>129</v>
      </c>
      <c r="DG206" s="343" t="s">
        <v>129</v>
      </c>
      <c r="DH206" s="345" t="s">
        <v>129</v>
      </c>
      <c r="DI206" s="320">
        <v>60159</v>
      </c>
      <c r="DJ206" s="325">
        <v>26822</v>
      </c>
      <c r="DK206" s="325">
        <v>33337</v>
      </c>
      <c r="DL206" s="320" t="s">
        <v>129</v>
      </c>
      <c r="DM206" s="325" t="s">
        <v>129</v>
      </c>
      <c r="DN206" s="325" t="s">
        <v>129</v>
      </c>
      <c r="DO206" s="320" t="s">
        <v>129</v>
      </c>
      <c r="DP206" s="325" t="s">
        <v>129</v>
      </c>
      <c r="DQ206" s="325" t="s">
        <v>129</v>
      </c>
      <c r="DR206" s="270">
        <v>61189</v>
      </c>
      <c r="DS206" s="270">
        <v>27169</v>
      </c>
      <c r="DT206" s="270">
        <v>34020</v>
      </c>
      <c r="DU206" s="270" t="s">
        <v>129</v>
      </c>
      <c r="DV206" s="270" t="s">
        <v>129</v>
      </c>
      <c r="DW206" s="270" t="s">
        <v>129</v>
      </c>
      <c r="DX206" s="270" t="s">
        <v>129</v>
      </c>
      <c r="DY206" s="270" t="s">
        <v>129</v>
      </c>
      <c r="DZ206" s="270" t="s">
        <v>129</v>
      </c>
    </row>
    <row r="207" spans="1:130" s="270" customFormat="1" x14ac:dyDescent="0.25">
      <c r="A207" s="269" t="s">
        <v>121</v>
      </c>
      <c r="B207" s="270">
        <v>31996</v>
      </c>
      <c r="C207" s="270">
        <v>16154</v>
      </c>
      <c r="D207" s="270">
        <v>15842</v>
      </c>
      <c r="E207" s="270" t="s">
        <v>129</v>
      </c>
      <c r="F207" s="270" t="s">
        <v>129</v>
      </c>
      <c r="G207" s="270" t="s">
        <v>129</v>
      </c>
      <c r="H207" s="270" t="s">
        <v>129</v>
      </c>
      <c r="I207" s="270" t="s">
        <v>129</v>
      </c>
      <c r="J207" s="270" t="s">
        <v>129</v>
      </c>
      <c r="K207" s="270">
        <v>33269</v>
      </c>
      <c r="L207" s="270">
        <v>16531</v>
      </c>
      <c r="M207" s="270">
        <v>16738</v>
      </c>
      <c r="N207" s="270" t="s">
        <v>129</v>
      </c>
      <c r="U207" s="270" t="s">
        <v>129</v>
      </c>
      <c r="V207" s="270" t="s">
        <v>129</v>
      </c>
      <c r="W207" s="270">
        <v>34638</v>
      </c>
      <c r="X207" s="270">
        <v>16942</v>
      </c>
      <c r="Y207" s="270">
        <v>17696</v>
      </c>
      <c r="Z207" s="270" t="s">
        <v>129</v>
      </c>
      <c r="AA207" s="270" t="s">
        <v>129</v>
      </c>
      <c r="AB207" s="270" t="s">
        <v>129</v>
      </c>
      <c r="AC207" s="270" t="s">
        <v>129</v>
      </c>
      <c r="AD207" s="270" t="s">
        <v>129</v>
      </c>
      <c r="AE207" s="270" t="s">
        <v>129</v>
      </c>
      <c r="AF207" s="270">
        <v>36002</v>
      </c>
      <c r="AG207" s="270">
        <v>17348</v>
      </c>
      <c r="AH207" s="270">
        <v>18654</v>
      </c>
      <c r="AI207" s="270" t="s">
        <v>129</v>
      </c>
      <c r="AJ207" s="270" t="s">
        <v>129</v>
      </c>
      <c r="AK207" s="270" t="s">
        <v>129</v>
      </c>
      <c r="AL207" s="270" t="s">
        <v>129</v>
      </c>
      <c r="AM207" s="270" t="s">
        <v>129</v>
      </c>
      <c r="AN207" s="270" t="s">
        <v>129</v>
      </c>
      <c r="AO207" s="270">
        <v>37223</v>
      </c>
      <c r="AP207" s="270">
        <v>17702</v>
      </c>
      <c r="AQ207" s="270">
        <v>19521</v>
      </c>
      <c r="AR207" s="270" t="s">
        <v>129</v>
      </c>
      <c r="AS207" s="270" t="s">
        <v>129</v>
      </c>
      <c r="AT207" s="270" t="s">
        <v>129</v>
      </c>
      <c r="AU207" s="270" t="s">
        <v>129</v>
      </c>
      <c r="AV207" s="270" t="s">
        <v>129</v>
      </c>
      <c r="AW207" s="270" t="s">
        <v>129</v>
      </c>
      <c r="AX207" s="270">
        <v>38223</v>
      </c>
      <c r="AY207" s="270">
        <v>17978</v>
      </c>
      <c r="AZ207" s="270">
        <v>20245</v>
      </c>
      <c r="BA207" s="270" t="s">
        <v>129</v>
      </c>
      <c r="BB207" s="270" t="s">
        <v>129</v>
      </c>
      <c r="BC207" s="270" t="s">
        <v>129</v>
      </c>
      <c r="BD207" s="270" t="s">
        <v>129</v>
      </c>
      <c r="BE207" s="270" t="s">
        <v>129</v>
      </c>
      <c r="BF207" s="270" t="s">
        <v>129</v>
      </c>
      <c r="BG207" s="270">
        <v>39017</v>
      </c>
      <c r="BH207" s="270">
        <v>18179</v>
      </c>
      <c r="BI207" s="270">
        <v>20838</v>
      </c>
      <c r="BJ207" s="270" t="s">
        <v>129</v>
      </c>
      <c r="BK207" s="270" t="s">
        <v>129</v>
      </c>
      <c r="BL207" s="270" t="s">
        <v>129</v>
      </c>
      <c r="BM207" s="270" t="s">
        <v>129</v>
      </c>
      <c r="BN207" s="270" t="s">
        <v>129</v>
      </c>
      <c r="BO207" s="270" t="s">
        <v>129</v>
      </c>
      <c r="BP207" s="271">
        <v>39708</v>
      </c>
      <c r="BQ207" s="271">
        <v>18346</v>
      </c>
      <c r="BR207" s="271">
        <v>21362</v>
      </c>
      <c r="BS207" s="271" t="s">
        <v>129</v>
      </c>
      <c r="BT207" s="271" t="s">
        <v>129</v>
      </c>
      <c r="BU207" s="271" t="s">
        <v>129</v>
      </c>
      <c r="BV207" s="271" t="s">
        <v>129</v>
      </c>
      <c r="BW207" s="271" t="s">
        <v>129</v>
      </c>
      <c r="BX207" s="271" t="s">
        <v>129</v>
      </c>
      <c r="BY207" s="272">
        <v>40444</v>
      </c>
      <c r="BZ207" s="273">
        <v>18543</v>
      </c>
      <c r="CA207" s="273">
        <v>21901</v>
      </c>
      <c r="CB207" s="272" t="s">
        <v>129</v>
      </c>
      <c r="CC207" s="273" t="s">
        <v>129</v>
      </c>
      <c r="CD207" s="273" t="s">
        <v>129</v>
      </c>
      <c r="CE207" s="272" t="s">
        <v>129</v>
      </c>
      <c r="CF207" s="273" t="s">
        <v>129</v>
      </c>
      <c r="CG207" s="273" t="s">
        <v>129</v>
      </c>
      <c r="CH207" s="270">
        <v>41433</v>
      </c>
      <c r="CI207" s="270">
        <v>18862</v>
      </c>
      <c r="CJ207" s="270">
        <v>22571</v>
      </c>
      <c r="CK207" s="273" t="s">
        <v>129</v>
      </c>
      <c r="CL207" s="270" t="s">
        <v>129</v>
      </c>
      <c r="CM207" s="270" t="s">
        <v>129</v>
      </c>
      <c r="CN207" s="273" t="s">
        <v>129</v>
      </c>
      <c r="CO207" s="270" t="s">
        <v>129</v>
      </c>
      <c r="CP207" s="270" t="s">
        <v>129</v>
      </c>
      <c r="CQ207" s="286">
        <v>42799</v>
      </c>
      <c r="CR207" s="279">
        <v>19360</v>
      </c>
      <c r="CS207" s="279">
        <v>23439</v>
      </c>
      <c r="CT207" s="286" t="s">
        <v>129</v>
      </c>
      <c r="CU207" s="279" t="s">
        <v>129</v>
      </c>
      <c r="CV207" s="279" t="s">
        <v>129</v>
      </c>
      <c r="CW207" s="286" t="s">
        <v>129</v>
      </c>
      <c r="CX207" s="270" t="s">
        <v>129</v>
      </c>
      <c r="CY207" s="270" t="s">
        <v>129</v>
      </c>
      <c r="CZ207" s="342">
        <v>44540</v>
      </c>
      <c r="DA207" s="343">
        <v>20026</v>
      </c>
      <c r="DB207" s="343">
        <v>24514</v>
      </c>
      <c r="DC207" s="344" t="s">
        <v>129</v>
      </c>
      <c r="DD207" s="343" t="s">
        <v>129</v>
      </c>
      <c r="DE207" s="343" t="s">
        <v>129</v>
      </c>
      <c r="DF207" s="344" t="s">
        <v>129</v>
      </c>
      <c r="DG207" s="343" t="s">
        <v>129</v>
      </c>
      <c r="DH207" s="345" t="s">
        <v>129</v>
      </c>
      <c r="DI207" s="320">
        <v>46545</v>
      </c>
      <c r="DJ207" s="325">
        <v>20800</v>
      </c>
      <c r="DK207" s="325">
        <v>25745</v>
      </c>
      <c r="DL207" s="320" t="s">
        <v>129</v>
      </c>
      <c r="DM207" s="325" t="s">
        <v>129</v>
      </c>
      <c r="DN207" s="325" t="s">
        <v>129</v>
      </c>
      <c r="DO207" s="320" t="s">
        <v>129</v>
      </c>
      <c r="DP207" s="325" t="s">
        <v>129</v>
      </c>
      <c r="DQ207" s="325" t="s">
        <v>129</v>
      </c>
      <c r="DR207" s="270">
        <v>48674</v>
      </c>
      <c r="DS207" s="270">
        <v>21625</v>
      </c>
      <c r="DT207" s="270">
        <v>27049</v>
      </c>
      <c r="DU207" s="270" t="s">
        <v>129</v>
      </c>
      <c r="DV207" s="270" t="s">
        <v>129</v>
      </c>
      <c r="DW207" s="270" t="s">
        <v>129</v>
      </c>
      <c r="DX207" s="270" t="s">
        <v>129</v>
      </c>
      <c r="DY207" s="270" t="s">
        <v>129</v>
      </c>
      <c r="DZ207" s="270" t="s">
        <v>129</v>
      </c>
    </row>
    <row r="208" spans="1:130" s="270" customFormat="1" x14ac:dyDescent="0.25">
      <c r="A208" s="269" t="s">
        <v>122</v>
      </c>
      <c r="B208" s="270">
        <v>23431</v>
      </c>
      <c r="C208" s="270">
        <v>11953</v>
      </c>
      <c r="D208" s="270">
        <v>11478</v>
      </c>
      <c r="E208" s="270" t="s">
        <v>129</v>
      </c>
      <c r="F208" s="270" t="s">
        <v>129</v>
      </c>
      <c r="G208" s="270" t="s">
        <v>129</v>
      </c>
      <c r="H208" s="270" t="s">
        <v>129</v>
      </c>
      <c r="I208" s="270" t="s">
        <v>129</v>
      </c>
      <c r="J208" s="270" t="s">
        <v>129</v>
      </c>
      <c r="K208" s="270">
        <v>24281</v>
      </c>
      <c r="L208" s="270">
        <v>12372</v>
      </c>
      <c r="M208" s="270">
        <v>11909</v>
      </c>
      <c r="N208" s="270" t="s">
        <v>129</v>
      </c>
      <c r="U208" s="270" t="s">
        <v>129</v>
      </c>
      <c r="V208" s="270" t="s">
        <v>129</v>
      </c>
      <c r="W208" s="270">
        <v>25064</v>
      </c>
      <c r="X208" s="270">
        <v>12715</v>
      </c>
      <c r="Y208" s="270">
        <v>12349</v>
      </c>
      <c r="Z208" s="270" t="s">
        <v>129</v>
      </c>
      <c r="AA208" s="270" t="s">
        <v>129</v>
      </c>
      <c r="AB208" s="270" t="s">
        <v>129</v>
      </c>
      <c r="AC208" s="270" t="s">
        <v>129</v>
      </c>
      <c r="AD208" s="270" t="s">
        <v>129</v>
      </c>
      <c r="AE208" s="270" t="s">
        <v>129</v>
      </c>
      <c r="AF208" s="270">
        <v>25856</v>
      </c>
      <c r="AG208" s="270">
        <v>13014</v>
      </c>
      <c r="AH208" s="270">
        <v>12842</v>
      </c>
      <c r="AI208" s="270" t="s">
        <v>129</v>
      </c>
      <c r="AJ208" s="270" t="s">
        <v>129</v>
      </c>
      <c r="AK208" s="270" t="s">
        <v>129</v>
      </c>
      <c r="AL208" s="270" t="s">
        <v>129</v>
      </c>
      <c r="AM208" s="270" t="s">
        <v>129</v>
      </c>
      <c r="AN208" s="270" t="s">
        <v>129</v>
      </c>
      <c r="AO208" s="270">
        <v>26762</v>
      </c>
      <c r="AP208" s="270">
        <v>13318</v>
      </c>
      <c r="AQ208" s="270">
        <v>13444</v>
      </c>
      <c r="AR208" s="270" t="s">
        <v>129</v>
      </c>
      <c r="AS208" s="270" t="s">
        <v>129</v>
      </c>
      <c r="AT208" s="270" t="s">
        <v>129</v>
      </c>
      <c r="AU208" s="270" t="s">
        <v>129</v>
      </c>
      <c r="AV208" s="270" t="s">
        <v>129</v>
      </c>
      <c r="AW208" s="270" t="s">
        <v>129</v>
      </c>
      <c r="AX208" s="270">
        <v>27844</v>
      </c>
      <c r="AY208" s="270">
        <v>13654</v>
      </c>
      <c r="AZ208" s="270">
        <v>14190</v>
      </c>
      <c r="BA208" s="270" t="s">
        <v>129</v>
      </c>
      <c r="BB208" s="270" t="s">
        <v>129</v>
      </c>
      <c r="BC208" s="270" t="s">
        <v>129</v>
      </c>
      <c r="BD208" s="270" t="s">
        <v>129</v>
      </c>
      <c r="BE208" s="270" t="s">
        <v>129</v>
      </c>
      <c r="BF208" s="270" t="s">
        <v>129</v>
      </c>
      <c r="BG208" s="270">
        <v>29077</v>
      </c>
      <c r="BH208" s="270">
        <v>14026</v>
      </c>
      <c r="BI208" s="270">
        <v>15051</v>
      </c>
      <c r="BJ208" s="270" t="s">
        <v>129</v>
      </c>
      <c r="BK208" s="270" t="s">
        <v>129</v>
      </c>
      <c r="BL208" s="270" t="s">
        <v>129</v>
      </c>
      <c r="BM208" s="270" t="s">
        <v>129</v>
      </c>
      <c r="BN208" s="270" t="s">
        <v>129</v>
      </c>
      <c r="BO208" s="270" t="s">
        <v>129</v>
      </c>
      <c r="BP208" s="271">
        <v>30403</v>
      </c>
      <c r="BQ208" s="271">
        <v>14432</v>
      </c>
      <c r="BR208" s="271">
        <v>15971</v>
      </c>
      <c r="BS208" s="271" t="s">
        <v>129</v>
      </c>
      <c r="BT208" s="271" t="s">
        <v>129</v>
      </c>
      <c r="BU208" s="271" t="s">
        <v>129</v>
      </c>
      <c r="BV208" s="271" t="s">
        <v>129</v>
      </c>
      <c r="BW208" s="271" t="s">
        <v>129</v>
      </c>
      <c r="BX208" s="271" t="s">
        <v>129</v>
      </c>
      <c r="BY208" s="272">
        <v>31724</v>
      </c>
      <c r="BZ208" s="273">
        <v>14832</v>
      </c>
      <c r="CA208" s="273">
        <v>16892</v>
      </c>
      <c r="CB208" s="272" t="s">
        <v>129</v>
      </c>
      <c r="CC208" s="273" t="s">
        <v>129</v>
      </c>
      <c r="CD208" s="273" t="s">
        <v>129</v>
      </c>
      <c r="CE208" s="272" t="s">
        <v>129</v>
      </c>
      <c r="CF208" s="273" t="s">
        <v>129</v>
      </c>
      <c r="CG208" s="273" t="s">
        <v>129</v>
      </c>
      <c r="CH208" s="270">
        <v>32913</v>
      </c>
      <c r="CI208" s="270">
        <v>15187</v>
      </c>
      <c r="CJ208" s="270">
        <v>17726</v>
      </c>
      <c r="CK208" s="273" t="s">
        <v>129</v>
      </c>
      <c r="CL208" s="270" t="s">
        <v>129</v>
      </c>
      <c r="CM208" s="270" t="s">
        <v>129</v>
      </c>
      <c r="CN208" s="273" t="s">
        <v>129</v>
      </c>
      <c r="CO208" s="270" t="s">
        <v>129</v>
      </c>
      <c r="CP208" s="270" t="s">
        <v>129</v>
      </c>
      <c r="CQ208" s="286">
        <v>33906</v>
      </c>
      <c r="CR208" s="279">
        <v>15473</v>
      </c>
      <c r="CS208" s="279">
        <v>18433</v>
      </c>
      <c r="CT208" s="286" t="s">
        <v>129</v>
      </c>
      <c r="CU208" s="279" t="s">
        <v>129</v>
      </c>
      <c r="CV208" s="279" t="s">
        <v>129</v>
      </c>
      <c r="CW208" s="286" t="s">
        <v>129</v>
      </c>
      <c r="CX208" s="270" t="s">
        <v>129</v>
      </c>
      <c r="CY208" s="270" t="s">
        <v>129</v>
      </c>
      <c r="CZ208" s="342">
        <v>34714</v>
      </c>
      <c r="DA208" s="343">
        <v>15697</v>
      </c>
      <c r="DB208" s="343">
        <v>19017</v>
      </c>
      <c r="DC208" s="344" t="s">
        <v>129</v>
      </c>
      <c r="DD208" s="343" t="s">
        <v>129</v>
      </c>
      <c r="DE208" s="343" t="s">
        <v>129</v>
      </c>
      <c r="DF208" s="344" t="s">
        <v>129</v>
      </c>
      <c r="DG208" s="343" t="s">
        <v>129</v>
      </c>
      <c r="DH208" s="345" t="s">
        <v>129</v>
      </c>
      <c r="DI208" s="320">
        <v>35446</v>
      </c>
      <c r="DJ208" s="325">
        <v>15900</v>
      </c>
      <c r="DK208" s="325">
        <v>19546</v>
      </c>
      <c r="DL208" s="320" t="s">
        <v>129</v>
      </c>
      <c r="DM208" s="325" t="s">
        <v>129</v>
      </c>
      <c r="DN208" s="325" t="s">
        <v>129</v>
      </c>
      <c r="DO208" s="320" t="s">
        <v>129</v>
      </c>
      <c r="DP208" s="325" t="s">
        <v>129</v>
      </c>
      <c r="DQ208" s="325" t="s">
        <v>129</v>
      </c>
      <c r="DR208" s="270">
        <v>36228</v>
      </c>
      <c r="DS208" s="270">
        <v>16138</v>
      </c>
      <c r="DT208" s="270">
        <v>20090</v>
      </c>
      <c r="DU208" s="270" t="s">
        <v>129</v>
      </c>
      <c r="DV208" s="270" t="s">
        <v>129</v>
      </c>
      <c r="DW208" s="270" t="s">
        <v>129</v>
      </c>
      <c r="DX208" s="270" t="s">
        <v>129</v>
      </c>
      <c r="DY208" s="270" t="s">
        <v>129</v>
      </c>
      <c r="DZ208" s="270" t="s">
        <v>129</v>
      </c>
    </row>
    <row r="209" spans="1:130" s="270" customFormat="1" x14ac:dyDescent="0.25">
      <c r="A209" s="269" t="s">
        <v>123</v>
      </c>
      <c r="B209" s="270">
        <v>14881</v>
      </c>
      <c r="C209" s="270">
        <v>7371</v>
      </c>
      <c r="D209" s="270">
        <v>7510</v>
      </c>
      <c r="E209" s="270" t="s">
        <v>129</v>
      </c>
      <c r="F209" s="270" t="s">
        <v>129</v>
      </c>
      <c r="G209" s="270" t="s">
        <v>129</v>
      </c>
      <c r="H209" s="270" t="s">
        <v>129</v>
      </c>
      <c r="I209" s="270" t="s">
        <v>129</v>
      </c>
      <c r="J209" s="270" t="s">
        <v>129</v>
      </c>
      <c r="K209" s="270">
        <v>15759</v>
      </c>
      <c r="L209" s="270">
        <v>7820</v>
      </c>
      <c r="M209" s="270">
        <v>7939</v>
      </c>
      <c r="N209" s="270" t="s">
        <v>129</v>
      </c>
      <c r="U209" s="270" t="s">
        <v>129</v>
      </c>
      <c r="V209" s="270" t="s">
        <v>129</v>
      </c>
      <c r="W209" s="270">
        <v>16768</v>
      </c>
      <c r="X209" s="270">
        <v>8345</v>
      </c>
      <c r="Y209" s="270">
        <v>8423</v>
      </c>
      <c r="Z209" s="270" t="s">
        <v>129</v>
      </c>
      <c r="AA209" s="270" t="s">
        <v>129</v>
      </c>
      <c r="AB209" s="270" t="s">
        <v>129</v>
      </c>
      <c r="AC209" s="270" t="s">
        <v>129</v>
      </c>
      <c r="AD209" s="270" t="s">
        <v>129</v>
      </c>
      <c r="AE209" s="270" t="s">
        <v>129</v>
      </c>
      <c r="AF209" s="270">
        <v>17833</v>
      </c>
      <c r="AG209" s="270">
        <v>8904</v>
      </c>
      <c r="AH209" s="270">
        <v>8929</v>
      </c>
      <c r="AI209" s="270" t="s">
        <v>129</v>
      </c>
      <c r="AJ209" s="270" t="s">
        <v>129</v>
      </c>
      <c r="AK209" s="270" t="s">
        <v>129</v>
      </c>
      <c r="AL209" s="270" t="s">
        <v>129</v>
      </c>
      <c r="AM209" s="270" t="s">
        <v>129</v>
      </c>
      <c r="AN209" s="270" t="s">
        <v>129</v>
      </c>
      <c r="AO209" s="270">
        <v>18852</v>
      </c>
      <c r="AP209" s="270">
        <v>9436</v>
      </c>
      <c r="AQ209" s="270">
        <v>9416</v>
      </c>
      <c r="AR209" s="270" t="s">
        <v>129</v>
      </c>
      <c r="AS209" s="270" t="s">
        <v>129</v>
      </c>
      <c r="AT209" s="270" t="s">
        <v>129</v>
      </c>
      <c r="AU209" s="270" t="s">
        <v>129</v>
      </c>
      <c r="AV209" s="270" t="s">
        <v>129</v>
      </c>
      <c r="AW209" s="270" t="s">
        <v>129</v>
      </c>
      <c r="AX209" s="270">
        <v>19762</v>
      </c>
      <c r="AY209" s="270">
        <v>9902</v>
      </c>
      <c r="AZ209" s="270">
        <v>9860</v>
      </c>
      <c r="BA209" s="270" t="s">
        <v>129</v>
      </c>
      <c r="BB209" s="270" t="s">
        <v>129</v>
      </c>
      <c r="BC209" s="270" t="s">
        <v>129</v>
      </c>
      <c r="BD209" s="270" t="s">
        <v>129</v>
      </c>
      <c r="BE209" s="270" t="s">
        <v>129</v>
      </c>
      <c r="BF209" s="270" t="s">
        <v>129</v>
      </c>
      <c r="BG209" s="270">
        <v>20573</v>
      </c>
      <c r="BH209" s="270">
        <v>10292</v>
      </c>
      <c r="BI209" s="270">
        <v>10281</v>
      </c>
      <c r="BJ209" s="270" t="s">
        <v>129</v>
      </c>
      <c r="BK209" s="270" t="s">
        <v>129</v>
      </c>
      <c r="BL209" s="270" t="s">
        <v>129</v>
      </c>
      <c r="BM209" s="270" t="s">
        <v>129</v>
      </c>
      <c r="BN209" s="270" t="s">
        <v>129</v>
      </c>
      <c r="BO209" s="270" t="s">
        <v>129</v>
      </c>
      <c r="BP209" s="271">
        <v>21325</v>
      </c>
      <c r="BQ209" s="271">
        <v>10616</v>
      </c>
      <c r="BR209" s="271">
        <v>10709</v>
      </c>
      <c r="BS209" s="271" t="s">
        <v>129</v>
      </c>
      <c r="BT209" s="271" t="s">
        <v>129</v>
      </c>
      <c r="BU209" s="271" t="s">
        <v>129</v>
      </c>
      <c r="BV209" s="271" t="s">
        <v>129</v>
      </c>
      <c r="BW209" s="271" t="s">
        <v>129</v>
      </c>
      <c r="BX209" s="271" t="s">
        <v>129</v>
      </c>
      <c r="BY209" s="272">
        <v>22091</v>
      </c>
      <c r="BZ209" s="273">
        <v>10906</v>
      </c>
      <c r="CA209" s="273">
        <v>11185</v>
      </c>
      <c r="CB209" s="272" t="s">
        <v>129</v>
      </c>
      <c r="CC209" s="273" t="s">
        <v>129</v>
      </c>
      <c r="CD209" s="273" t="s">
        <v>129</v>
      </c>
      <c r="CE209" s="272" t="s">
        <v>129</v>
      </c>
      <c r="CF209" s="273" t="s">
        <v>129</v>
      </c>
      <c r="CG209" s="273" t="s">
        <v>129</v>
      </c>
      <c r="CH209" s="270">
        <v>22956</v>
      </c>
      <c r="CI209" s="270">
        <v>11195</v>
      </c>
      <c r="CJ209" s="270">
        <v>11761</v>
      </c>
      <c r="CK209" s="273" t="s">
        <v>129</v>
      </c>
      <c r="CL209" s="270" t="s">
        <v>129</v>
      </c>
      <c r="CM209" s="270" t="s">
        <v>129</v>
      </c>
      <c r="CN209" s="273" t="s">
        <v>129</v>
      </c>
      <c r="CO209" s="270" t="s">
        <v>129</v>
      </c>
      <c r="CP209" s="270" t="s">
        <v>129</v>
      </c>
      <c r="CQ209" s="286">
        <v>23987</v>
      </c>
      <c r="CR209" s="279">
        <v>11517</v>
      </c>
      <c r="CS209" s="279">
        <v>12470</v>
      </c>
      <c r="CT209" s="286" t="s">
        <v>129</v>
      </c>
      <c r="CU209" s="279" t="s">
        <v>129</v>
      </c>
      <c r="CV209" s="279" t="s">
        <v>129</v>
      </c>
      <c r="CW209" s="286" t="s">
        <v>129</v>
      </c>
      <c r="CX209" s="270" t="s">
        <v>129</v>
      </c>
      <c r="CY209" s="270" t="s">
        <v>129</v>
      </c>
      <c r="CZ209" s="342">
        <v>25153</v>
      </c>
      <c r="DA209" s="343">
        <v>11868</v>
      </c>
      <c r="DB209" s="343">
        <v>13285</v>
      </c>
      <c r="DC209" s="344" t="s">
        <v>129</v>
      </c>
      <c r="DD209" s="343" t="s">
        <v>129</v>
      </c>
      <c r="DE209" s="343" t="s">
        <v>129</v>
      </c>
      <c r="DF209" s="344" t="s">
        <v>129</v>
      </c>
      <c r="DG209" s="343" t="s">
        <v>129</v>
      </c>
      <c r="DH209" s="345" t="s">
        <v>129</v>
      </c>
      <c r="DI209" s="320">
        <v>26413</v>
      </c>
      <c r="DJ209" s="325">
        <v>12253</v>
      </c>
      <c r="DK209" s="325">
        <v>14160</v>
      </c>
      <c r="DL209" s="320" t="s">
        <v>129</v>
      </c>
      <c r="DM209" s="325" t="s">
        <v>129</v>
      </c>
      <c r="DN209" s="325" t="s">
        <v>129</v>
      </c>
      <c r="DO209" s="320" t="s">
        <v>129</v>
      </c>
      <c r="DP209" s="325" t="s">
        <v>129</v>
      </c>
      <c r="DQ209" s="325" t="s">
        <v>129</v>
      </c>
      <c r="DR209" s="270">
        <v>27678</v>
      </c>
      <c r="DS209" s="270">
        <v>12637</v>
      </c>
      <c r="DT209" s="270">
        <v>15041</v>
      </c>
      <c r="DU209" s="270" t="s">
        <v>129</v>
      </c>
      <c r="DV209" s="270" t="s">
        <v>129</v>
      </c>
      <c r="DW209" s="270" t="s">
        <v>129</v>
      </c>
      <c r="DX209" s="270" t="s">
        <v>129</v>
      </c>
      <c r="DY209" s="270" t="s">
        <v>129</v>
      </c>
      <c r="DZ209" s="270" t="s">
        <v>129</v>
      </c>
    </row>
    <row r="210" spans="1:130" s="270" customFormat="1" x14ac:dyDescent="0.25">
      <c r="A210" s="269" t="s">
        <v>124</v>
      </c>
      <c r="B210" s="270">
        <v>10117</v>
      </c>
      <c r="C210" s="270">
        <v>4821</v>
      </c>
      <c r="D210" s="270">
        <v>5296</v>
      </c>
      <c r="E210" s="270" t="s">
        <v>129</v>
      </c>
      <c r="F210" s="270" t="s">
        <v>129</v>
      </c>
      <c r="G210" s="270" t="s">
        <v>129</v>
      </c>
      <c r="H210" s="270" t="s">
        <v>129</v>
      </c>
      <c r="I210" s="270" t="s">
        <v>129</v>
      </c>
      <c r="J210" s="270" t="s">
        <v>129</v>
      </c>
      <c r="K210" s="270">
        <v>10421</v>
      </c>
      <c r="L210" s="270">
        <v>4954</v>
      </c>
      <c r="M210" s="270">
        <v>5467</v>
      </c>
      <c r="N210" s="270" t="s">
        <v>129</v>
      </c>
      <c r="U210" s="270" t="s">
        <v>129</v>
      </c>
      <c r="V210" s="270" t="s">
        <v>129</v>
      </c>
      <c r="W210" s="270">
        <v>10738</v>
      </c>
      <c r="X210" s="270">
        <v>5092</v>
      </c>
      <c r="Y210" s="270">
        <v>5646</v>
      </c>
      <c r="Z210" s="270" t="s">
        <v>129</v>
      </c>
      <c r="AA210" s="270" t="s">
        <v>129</v>
      </c>
      <c r="AB210" s="270" t="s">
        <v>129</v>
      </c>
      <c r="AC210" s="270" t="s">
        <v>129</v>
      </c>
      <c r="AD210" s="270" t="s">
        <v>129</v>
      </c>
      <c r="AE210" s="270" t="s">
        <v>129</v>
      </c>
      <c r="AF210" s="270">
        <v>11113</v>
      </c>
      <c r="AG210" s="270">
        <v>5261</v>
      </c>
      <c r="AH210" s="270">
        <v>5852</v>
      </c>
      <c r="AI210" s="270" t="s">
        <v>129</v>
      </c>
      <c r="AJ210" s="270" t="s">
        <v>129</v>
      </c>
      <c r="AK210" s="270" t="s">
        <v>129</v>
      </c>
      <c r="AL210" s="270" t="s">
        <v>129</v>
      </c>
      <c r="AM210" s="270" t="s">
        <v>129</v>
      </c>
      <c r="AN210" s="270" t="s">
        <v>129</v>
      </c>
      <c r="AO210" s="270">
        <v>11604</v>
      </c>
      <c r="AP210" s="270">
        <v>5492</v>
      </c>
      <c r="AQ210" s="270">
        <v>6112</v>
      </c>
      <c r="AR210" s="270" t="s">
        <v>129</v>
      </c>
      <c r="AS210" s="270" t="s">
        <v>129</v>
      </c>
      <c r="AT210" s="270" t="s">
        <v>129</v>
      </c>
      <c r="AU210" s="270" t="s">
        <v>129</v>
      </c>
      <c r="AV210" s="270" t="s">
        <v>129</v>
      </c>
      <c r="AW210" s="270" t="s">
        <v>129</v>
      </c>
      <c r="AX210" s="270">
        <v>12244</v>
      </c>
      <c r="AY210" s="270">
        <v>5806</v>
      </c>
      <c r="AZ210" s="270">
        <v>6438</v>
      </c>
      <c r="BA210" s="270" t="s">
        <v>129</v>
      </c>
      <c r="BB210" s="270" t="s">
        <v>129</v>
      </c>
      <c r="BC210" s="270" t="s">
        <v>129</v>
      </c>
      <c r="BD210" s="270" t="s">
        <v>129</v>
      </c>
      <c r="BE210" s="270" t="s">
        <v>129</v>
      </c>
      <c r="BF210" s="270" t="s">
        <v>129</v>
      </c>
      <c r="BG210" s="270">
        <v>13033</v>
      </c>
      <c r="BH210" s="270">
        <v>6207</v>
      </c>
      <c r="BI210" s="270">
        <v>6826</v>
      </c>
      <c r="BJ210" s="270" t="s">
        <v>129</v>
      </c>
      <c r="BK210" s="270" t="s">
        <v>129</v>
      </c>
      <c r="BL210" s="270" t="s">
        <v>129</v>
      </c>
      <c r="BM210" s="270" t="s">
        <v>129</v>
      </c>
      <c r="BN210" s="270" t="s">
        <v>129</v>
      </c>
      <c r="BO210" s="270" t="s">
        <v>129</v>
      </c>
      <c r="BP210" s="271">
        <v>13932</v>
      </c>
      <c r="BQ210" s="271">
        <v>6670</v>
      </c>
      <c r="BR210" s="271">
        <v>7262</v>
      </c>
      <c r="BS210" s="271" t="s">
        <v>129</v>
      </c>
      <c r="BT210" s="271" t="s">
        <v>129</v>
      </c>
      <c r="BU210" s="271" t="s">
        <v>129</v>
      </c>
      <c r="BV210" s="271" t="s">
        <v>129</v>
      </c>
      <c r="BW210" s="271" t="s">
        <v>129</v>
      </c>
      <c r="BX210" s="271" t="s">
        <v>129</v>
      </c>
      <c r="BY210" s="272">
        <v>14882</v>
      </c>
      <c r="BZ210" s="273">
        <v>7162</v>
      </c>
      <c r="CA210" s="273">
        <v>7720</v>
      </c>
      <c r="CB210" s="272" t="s">
        <v>129</v>
      </c>
      <c r="CC210" s="273" t="s">
        <v>129</v>
      </c>
      <c r="CD210" s="273" t="s">
        <v>129</v>
      </c>
      <c r="CE210" s="272" t="s">
        <v>129</v>
      </c>
      <c r="CF210" s="273" t="s">
        <v>129</v>
      </c>
      <c r="CG210" s="273" t="s">
        <v>129</v>
      </c>
      <c r="CH210" s="270">
        <v>15797</v>
      </c>
      <c r="CI210" s="270">
        <v>7635</v>
      </c>
      <c r="CJ210" s="270">
        <v>8162</v>
      </c>
      <c r="CK210" s="273" t="s">
        <v>129</v>
      </c>
      <c r="CL210" s="270" t="s">
        <v>129</v>
      </c>
      <c r="CM210" s="270" t="s">
        <v>129</v>
      </c>
      <c r="CN210" s="273" t="s">
        <v>129</v>
      </c>
      <c r="CO210" s="270" t="s">
        <v>129</v>
      </c>
      <c r="CP210" s="270" t="s">
        <v>129</v>
      </c>
      <c r="CQ210" s="286">
        <v>16609</v>
      </c>
      <c r="CR210" s="279">
        <v>8047</v>
      </c>
      <c r="CS210" s="279">
        <v>8562</v>
      </c>
      <c r="CT210" s="286" t="s">
        <v>129</v>
      </c>
      <c r="CU210" s="279" t="s">
        <v>129</v>
      </c>
      <c r="CV210" s="279" t="s">
        <v>129</v>
      </c>
      <c r="CW210" s="286" t="s">
        <v>129</v>
      </c>
      <c r="CX210" s="270" t="s">
        <v>129</v>
      </c>
      <c r="CY210" s="270" t="s">
        <v>129</v>
      </c>
      <c r="CZ210" s="342">
        <v>17352</v>
      </c>
      <c r="DA210" s="343">
        <v>8402</v>
      </c>
      <c r="DB210" s="343">
        <v>8950</v>
      </c>
      <c r="DC210" s="344" t="s">
        <v>129</v>
      </c>
      <c r="DD210" s="343" t="s">
        <v>129</v>
      </c>
      <c r="DE210" s="343" t="s">
        <v>129</v>
      </c>
      <c r="DF210" s="344" t="s">
        <v>129</v>
      </c>
      <c r="DG210" s="343" t="s">
        <v>129</v>
      </c>
      <c r="DH210" s="345" t="s">
        <v>129</v>
      </c>
      <c r="DI210" s="320">
        <v>18047</v>
      </c>
      <c r="DJ210" s="325">
        <v>8705</v>
      </c>
      <c r="DK210" s="325">
        <v>9342</v>
      </c>
      <c r="DL210" s="320" t="s">
        <v>129</v>
      </c>
      <c r="DM210" s="325" t="s">
        <v>129</v>
      </c>
      <c r="DN210" s="325" t="s">
        <v>129</v>
      </c>
      <c r="DO210" s="320" t="s">
        <v>129</v>
      </c>
      <c r="DP210" s="325" t="s">
        <v>129</v>
      </c>
      <c r="DQ210" s="325" t="s">
        <v>129</v>
      </c>
      <c r="DR210" s="270">
        <v>18763</v>
      </c>
      <c r="DS210" s="270">
        <v>8982</v>
      </c>
      <c r="DT210" s="270">
        <v>9781</v>
      </c>
      <c r="DU210" s="270" t="s">
        <v>129</v>
      </c>
      <c r="DV210" s="270" t="s">
        <v>129</v>
      </c>
      <c r="DW210" s="270" t="s">
        <v>129</v>
      </c>
      <c r="DX210" s="270" t="s">
        <v>129</v>
      </c>
      <c r="DY210" s="270" t="s">
        <v>129</v>
      </c>
      <c r="DZ210" s="270" t="s">
        <v>129</v>
      </c>
    </row>
    <row r="211" spans="1:130" s="270" customFormat="1" x14ac:dyDescent="0.25">
      <c r="A211" s="269" t="s">
        <v>125</v>
      </c>
      <c r="B211" s="270">
        <v>6774</v>
      </c>
      <c r="C211" s="270">
        <v>2986</v>
      </c>
      <c r="D211" s="270">
        <v>3788</v>
      </c>
      <c r="E211" s="270" t="s">
        <v>129</v>
      </c>
      <c r="F211" s="270" t="s">
        <v>129</v>
      </c>
      <c r="G211" s="270" t="s">
        <v>129</v>
      </c>
      <c r="H211" s="270" t="s">
        <v>129</v>
      </c>
      <c r="I211" s="270" t="s">
        <v>129</v>
      </c>
      <c r="J211" s="270" t="s">
        <v>129</v>
      </c>
      <c r="K211" s="270">
        <v>6958</v>
      </c>
      <c r="L211" s="270">
        <v>3070</v>
      </c>
      <c r="M211" s="270">
        <v>3888</v>
      </c>
      <c r="N211" s="270" t="s">
        <v>129</v>
      </c>
      <c r="U211" s="270" t="s">
        <v>129</v>
      </c>
      <c r="V211" s="270" t="s">
        <v>129</v>
      </c>
      <c r="W211" s="270">
        <v>7191</v>
      </c>
      <c r="X211" s="270">
        <v>3179</v>
      </c>
      <c r="Y211" s="270">
        <v>4012</v>
      </c>
      <c r="Z211" s="270" t="s">
        <v>129</v>
      </c>
      <c r="AA211" s="270" t="s">
        <v>129</v>
      </c>
      <c r="AB211" s="270" t="s">
        <v>129</v>
      </c>
      <c r="AC211" s="270" t="s">
        <v>129</v>
      </c>
      <c r="AD211" s="270" t="s">
        <v>129</v>
      </c>
      <c r="AE211" s="270" t="s">
        <v>129</v>
      </c>
      <c r="AF211" s="270">
        <v>7453</v>
      </c>
      <c r="AG211" s="270">
        <v>3302</v>
      </c>
      <c r="AH211" s="270">
        <v>4151</v>
      </c>
      <c r="AI211" s="270" t="s">
        <v>129</v>
      </c>
      <c r="AJ211" s="270" t="s">
        <v>129</v>
      </c>
      <c r="AK211" s="270" t="s">
        <v>129</v>
      </c>
      <c r="AL211" s="270" t="s">
        <v>129</v>
      </c>
      <c r="AM211" s="270" t="s">
        <v>129</v>
      </c>
      <c r="AN211" s="270" t="s">
        <v>129</v>
      </c>
      <c r="AO211" s="270">
        <v>7725</v>
      </c>
      <c r="AP211" s="270">
        <v>3429</v>
      </c>
      <c r="AQ211" s="270">
        <v>4296</v>
      </c>
      <c r="AR211" s="270" t="s">
        <v>129</v>
      </c>
      <c r="AS211" s="270" t="s">
        <v>129</v>
      </c>
      <c r="AT211" s="270" t="s">
        <v>129</v>
      </c>
      <c r="AU211" s="270" t="s">
        <v>129</v>
      </c>
      <c r="AV211" s="270" t="s">
        <v>129</v>
      </c>
      <c r="AW211" s="270" t="s">
        <v>129</v>
      </c>
      <c r="AX211" s="270">
        <v>7999</v>
      </c>
      <c r="AY211" s="270">
        <v>3553</v>
      </c>
      <c r="AZ211" s="270">
        <v>4446</v>
      </c>
      <c r="BA211" s="270" t="s">
        <v>129</v>
      </c>
      <c r="BB211" s="270" t="s">
        <v>129</v>
      </c>
      <c r="BC211" s="270" t="s">
        <v>129</v>
      </c>
      <c r="BD211" s="270" t="s">
        <v>129</v>
      </c>
      <c r="BE211" s="270" t="s">
        <v>129</v>
      </c>
      <c r="BF211" s="270" t="s">
        <v>129</v>
      </c>
      <c r="BG211" s="270">
        <v>8264</v>
      </c>
      <c r="BH211" s="270">
        <v>3673</v>
      </c>
      <c r="BI211" s="270">
        <v>4591</v>
      </c>
      <c r="BJ211" s="270" t="s">
        <v>129</v>
      </c>
      <c r="BK211" s="270" t="s">
        <v>129</v>
      </c>
      <c r="BL211" s="270" t="s">
        <v>129</v>
      </c>
      <c r="BM211" s="270" t="s">
        <v>129</v>
      </c>
      <c r="BN211" s="270" t="s">
        <v>129</v>
      </c>
      <c r="BO211" s="270" t="s">
        <v>129</v>
      </c>
      <c r="BP211" s="271">
        <v>8546</v>
      </c>
      <c r="BQ211" s="271">
        <v>3799</v>
      </c>
      <c r="BR211" s="271">
        <v>4747</v>
      </c>
      <c r="BS211" s="271" t="s">
        <v>129</v>
      </c>
      <c r="BT211" s="271" t="s">
        <v>129</v>
      </c>
      <c r="BU211" s="271" t="s">
        <v>129</v>
      </c>
      <c r="BV211" s="271" t="s">
        <v>129</v>
      </c>
      <c r="BW211" s="271" t="s">
        <v>129</v>
      </c>
      <c r="BX211" s="271" t="s">
        <v>129</v>
      </c>
      <c r="BY211" s="272">
        <v>8870</v>
      </c>
      <c r="BZ211" s="273">
        <v>3947</v>
      </c>
      <c r="CA211" s="273">
        <v>4923</v>
      </c>
      <c r="CB211" s="272" t="s">
        <v>129</v>
      </c>
      <c r="CC211" s="273" t="s">
        <v>129</v>
      </c>
      <c r="CD211" s="273" t="s">
        <v>129</v>
      </c>
      <c r="CE211" s="272" t="s">
        <v>129</v>
      </c>
      <c r="CF211" s="273" t="s">
        <v>129</v>
      </c>
      <c r="CG211" s="273" t="s">
        <v>129</v>
      </c>
      <c r="CH211" s="270">
        <v>9293</v>
      </c>
      <c r="CI211" s="270">
        <v>4146</v>
      </c>
      <c r="CJ211" s="270">
        <v>5147</v>
      </c>
      <c r="CK211" s="273" t="s">
        <v>129</v>
      </c>
      <c r="CL211" s="270" t="s">
        <v>129</v>
      </c>
      <c r="CM211" s="270" t="s">
        <v>129</v>
      </c>
      <c r="CN211" s="273" t="s">
        <v>129</v>
      </c>
      <c r="CO211" s="270" t="s">
        <v>129</v>
      </c>
      <c r="CP211" s="270" t="s">
        <v>129</v>
      </c>
      <c r="CQ211" s="286">
        <v>9843</v>
      </c>
      <c r="CR211" s="279">
        <v>4415</v>
      </c>
      <c r="CS211" s="279">
        <v>5428</v>
      </c>
      <c r="CT211" s="286" t="s">
        <v>129</v>
      </c>
      <c r="CU211" s="279" t="s">
        <v>129</v>
      </c>
      <c r="CV211" s="279" t="s">
        <v>129</v>
      </c>
      <c r="CW211" s="286" t="s">
        <v>129</v>
      </c>
      <c r="CX211" s="270" t="s">
        <v>129</v>
      </c>
      <c r="CY211" s="270" t="s">
        <v>129</v>
      </c>
      <c r="CZ211" s="342">
        <v>10510</v>
      </c>
      <c r="DA211" s="343">
        <v>4751</v>
      </c>
      <c r="DB211" s="343">
        <v>5759</v>
      </c>
      <c r="DC211" s="344" t="s">
        <v>129</v>
      </c>
      <c r="DD211" s="343" t="s">
        <v>129</v>
      </c>
      <c r="DE211" s="343" t="s">
        <v>129</v>
      </c>
      <c r="DF211" s="344" t="s">
        <v>129</v>
      </c>
      <c r="DG211" s="343" t="s">
        <v>129</v>
      </c>
      <c r="DH211" s="345" t="s">
        <v>129</v>
      </c>
      <c r="DI211" s="320">
        <v>11272</v>
      </c>
      <c r="DJ211" s="325">
        <v>5136</v>
      </c>
      <c r="DK211" s="325">
        <v>6136</v>
      </c>
      <c r="DL211" s="320" t="s">
        <v>129</v>
      </c>
      <c r="DM211" s="325" t="s">
        <v>129</v>
      </c>
      <c r="DN211" s="325" t="s">
        <v>129</v>
      </c>
      <c r="DO211" s="320" t="s">
        <v>129</v>
      </c>
      <c r="DP211" s="325" t="s">
        <v>129</v>
      </c>
      <c r="DQ211" s="325" t="s">
        <v>129</v>
      </c>
      <c r="DR211" s="270">
        <v>12081</v>
      </c>
      <c r="DS211" s="270">
        <v>5546</v>
      </c>
      <c r="DT211" s="270">
        <v>6535</v>
      </c>
      <c r="DU211" s="270" t="s">
        <v>129</v>
      </c>
      <c r="DV211" s="270" t="s">
        <v>129</v>
      </c>
      <c r="DW211" s="270" t="s">
        <v>129</v>
      </c>
      <c r="DX211" s="270" t="s">
        <v>129</v>
      </c>
      <c r="DY211" s="270" t="s">
        <v>129</v>
      </c>
      <c r="DZ211" s="270" t="s">
        <v>129</v>
      </c>
    </row>
    <row r="212" spans="1:130" s="270" customFormat="1" x14ac:dyDescent="0.25">
      <c r="A212" s="269" t="s">
        <v>126</v>
      </c>
      <c r="B212" s="270">
        <v>4851</v>
      </c>
      <c r="C212" s="270">
        <v>1865</v>
      </c>
      <c r="D212" s="270">
        <v>2986</v>
      </c>
      <c r="E212" s="270" t="s">
        <v>129</v>
      </c>
      <c r="F212" s="270" t="s">
        <v>129</v>
      </c>
      <c r="G212" s="270" t="s">
        <v>129</v>
      </c>
      <c r="H212" s="270" t="s">
        <v>129</v>
      </c>
      <c r="I212" s="270" t="s">
        <v>129</v>
      </c>
      <c r="J212" s="270" t="s">
        <v>129</v>
      </c>
      <c r="K212" s="270">
        <v>4866</v>
      </c>
      <c r="L212" s="270">
        <v>1898</v>
      </c>
      <c r="M212" s="270">
        <v>2968</v>
      </c>
      <c r="N212" s="270" t="s">
        <v>129</v>
      </c>
      <c r="U212" s="270" t="s">
        <v>129</v>
      </c>
      <c r="V212" s="270" t="s">
        <v>129</v>
      </c>
      <c r="W212" s="270">
        <v>4865</v>
      </c>
      <c r="X212" s="270">
        <v>1912</v>
      </c>
      <c r="Y212" s="270">
        <v>2953</v>
      </c>
      <c r="Z212" s="270" t="s">
        <v>129</v>
      </c>
      <c r="AA212" s="270" t="s">
        <v>129</v>
      </c>
      <c r="AB212" s="270" t="s">
        <v>129</v>
      </c>
      <c r="AC212" s="270" t="s">
        <v>129</v>
      </c>
      <c r="AD212" s="270" t="s">
        <v>129</v>
      </c>
      <c r="AE212" s="270" t="s">
        <v>129</v>
      </c>
      <c r="AF212" s="270">
        <v>4882</v>
      </c>
      <c r="AG212" s="270">
        <v>1928</v>
      </c>
      <c r="AH212" s="270">
        <v>2954</v>
      </c>
      <c r="AI212" s="270" t="s">
        <v>129</v>
      </c>
      <c r="AJ212" s="270" t="s">
        <v>129</v>
      </c>
      <c r="AK212" s="270" t="s">
        <v>129</v>
      </c>
      <c r="AL212" s="270" t="s">
        <v>129</v>
      </c>
      <c r="AM212" s="270" t="s">
        <v>129</v>
      </c>
      <c r="AN212" s="270" t="s">
        <v>129</v>
      </c>
      <c r="AO212" s="270">
        <v>4934</v>
      </c>
      <c r="AP212" s="270">
        <v>1955</v>
      </c>
      <c r="AQ212" s="270">
        <v>2979</v>
      </c>
      <c r="AR212" s="270" t="s">
        <v>129</v>
      </c>
      <c r="AS212" s="270" t="s">
        <v>129</v>
      </c>
      <c r="AT212" s="270" t="s">
        <v>129</v>
      </c>
      <c r="AU212" s="270" t="s">
        <v>129</v>
      </c>
      <c r="AV212" s="270" t="s">
        <v>129</v>
      </c>
      <c r="AW212" s="270" t="s">
        <v>129</v>
      </c>
      <c r="AX212" s="270">
        <v>5035</v>
      </c>
      <c r="AY212" s="270">
        <v>2005</v>
      </c>
      <c r="AZ212" s="270">
        <v>3030</v>
      </c>
      <c r="BA212" s="270" t="s">
        <v>129</v>
      </c>
      <c r="BB212" s="270" t="s">
        <v>129</v>
      </c>
      <c r="BC212" s="270" t="s">
        <v>129</v>
      </c>
      <c r="BD212" s="270" t="s">
        <v>129</v>
      </c>
      <c r="BE212" s="270" t="s">
        <v>129</v>
      </c>
      <c r="BF212" s="270" t="s">
        <v>129</v>
      </c>
      <c r="BG212" s="270">
        <v>5182</v>
      </c>
      <c r="BH212" s="270">
        <v>2073</v>
      </c>
      <c r="BI212" s="270">
        <v>3109</v>
      </c>
      <c r="BJ212" s="270" t="s">
        <v>129</v>
      </c>
      <c r="BK212" s="270" t="s">
        <v>129</v>
      </c>
      <c r="BL212" s="270" t="s">
        <v>129</v>
      </c>
      <c r="BM212" s="270" t="s">
        <v>129</v>
      </c>
      <c r="BN212" s="270" t="s">
        <v>129</v>
      </c>
      <c r="BO212" s="270" t="s">
        <v>129</v>
      </c>
      <c r="BP212" s="271">
        <v>5360</v>
      </c>
      <c r="BQ212" s="271">
        <v>2158</v>
      </c>
      <c r="BR212" s="271">
        <v>3202</v>
      </c>
      <c r="BS212" s="271" t="s">
        <v>129</v>
      </c>
      <c r="BT212" s="271" t="s">
        <v>129</v>
      </c>
      <c r="BU212" s="271" t="s">
        <v>129</v>
      </c>
      <c r="BV212" s="271" t="s">
        <v>129</v>
      </c>
      <c r="BW212" s="271" t="s">
        <v>129</v>
      </c>
      <c r="BX212" s="271" t="s">
        <v>129</v>
      </c>
      <c r="BY212" s="272">
        <v>5566</v>
      </c>
      <c r="BZ212" s="273">
        <v>2255</v>
      </c>
      <c r="CA212" s="273">
        <v>3311</v>
      </c>
      <c r="CB212" s="272" t="s">
        <v>129</v>
      </c>
      <c r="CC212" s="273" t="s">
        <v>129</v>
      </c>
      <c r="CD212" s="273" t="s">
        <v>129</v>
      </c>
      <c r="CE212" s="272" t="s">
        <v>129</v>
      </c>
      <c r="CF212" s="273" t="s">
        <v>129</v>
      </c>
      <c r="CG212" s="273" t="s">
        <v>129</v>
      </c>
      <c r="CH212" s="270">
        <v>5776</v>
      </c>
      <c r="CI212" s="270">
        <v>2355</v>
      </c>
      <c r="CJ212" s="270">
        <v>3421</v>
      </c>
      <c r="CK212" s="273" t="s">
        <v>129</v>
      </c>
      <c r="CL212" s="270" t="s">
        <v>129</v>
      </c>
      <c r="CM212" s="270" t="s">
        <v>129</v>
      </c>
      <c r="CN212" s="273" t="s">
        <v>129</v>
      </c>
      <c r="CO212" s="270" t="s">
        <v>129</v>
      </c>
      <c r="CP212" s="270" t="s">
        <v>129</v>
      </c>
      <c r="CQ212" s="286">
        <v>5987</v>
      </c>
      <c r="CR212" s="279">
        <v>2449</v>
      </c>
      <c r="CS212" s="279">
        <v>3538</v>
      </c>
      <c r="CT212" s="286" t="s">
        <v>129</v>
      </c>
      <c r="CU212" s="279" t="s">
        <v>129</v>
      </c>
      <c r="CV212" s="279" t="s">
        <v>129</v>
      </c>
      <c r="CW212" s="286" t="s">
        <v>129</v>
      </c>
      <c r="CX212" s="270" t="s">
        <v>129</v>
      </c>
      <c r="CY212" s="270" t="s">
        <v>129</v>
      </c>
      <c r="CZ212" s="342">
        <v>6191</v>
      </c>
      <c r="DA212" s="343">
        <v>2542</v>
      </c>
      <c r="DB212" s="343">
        <v>3649</v>
      </c>
      <c r="DC212" s="344" t="s">
        <v>129</v>
      </c>
      <c r="DD212" s="343" t="s">
        <v>129</v>
      </c>
      <c r="DE212" s="343" t="s">
        <v>129</v>
      </c>
      <c r="DF212" s="344" t="s">
        <v>129</v>
      </c>
      <c r="DG212" s="343" t="s">
        <v>129</v>
      </c>
      <c r="DH212" s="345" t="s">
        <v>129</v>
      </c>
      <c r="DI212" s="320">
        <v>6417</v>
      </c>
      <c r="DJ212" s="325">
        <v>2644</v>
      </c>
      <c r="DK212" s="325">
        <v>3773</v>
      </c>
      <c r="DL212" s="320" t="s">
        <v>129</v>
      </c>
      <c r="DM212" s="325" t="s">
        <v>129</v>
      </c>
      <c r="DN212" s="325" t="s">
        <v>129</v>
      </c>
      <c r="DO212" s="320" t="s">
        <v>129</v>
      </c>
      <c r="DP212" s="325" t="s">
        <v>129</v>
      </c>
      <c r="DQ212" s="325" t="s">
        <v>129</v>
      </c>
      <c r="DR212" s="270">
        <v>6675</v>
      </c>
      <c r="DS212" s="270">
        <v>2760</v>
      </c>
      <c r="DT212" s="270">
        <v>3915</v>
      </c>
      <c r="DU212" s="270" t="s">
        <v>129</v>
      </c>
      <c r="DV212" s="270" t="s">
        <v>129</v>
      </c>
      <c r="DW212" s="270" t="s">
        <v>129</v>
      </c>
      <c r="DX212" s="270" t="s">
        <v>129</v>
      </c>
      <c r="DY212" s="270" t="s">
        <v>129</v>
      </c>
      <c r="DZ212" s="270" t="s">
        <v>129</v>
      </c>
    </row>
    <row r="213" spans="1:130" s="270" customFormat="1" x14ac:dyDescent="0.25">
      <c r="A213" s="269" t="s">
        <v>127</v>
      </c>
      <c r="B213" s="270">
        <v>3821</v>
      </c>
      <c r="C213" s="270">
        <v>1142</v>
      </c>
      <c r="D213" s="270">
        <v>2679</v>
      </c>
      <c r="E213" s="270" t="s">
        <v>129</v>
      </c>
      <c r="F213" s="270" t="s">
        <v>129</v>
      </c>
      <c r="G213" s="270" t="s">
        <v>129</v>
      </c>
      <c r="H213" s="270" t="s">
        <v>129</v>
      </c>
      <c r="I213" s="270" t="s">
        <v>129</v>
      </c>
      <c r="J213" s="270" t="s">
        <v>129</v>
      </c>
      <c r="K213" s="270">
        <v>4075</v>
      </c>
      <c r="L213" s="270">
        <v>1220</v>
      </c>
      <c r="M213" s="270">
        <v>2855</v>
      </c>
      <c r="N213" s="270" t="s">
        <v>129</v>
      </c>
      <c r="U213" s="270" t="s">
        <v>129</v>
      </c>
      <c r="V213" s="270" t="s">
        <v>129</v>
      </c>
      <c r="W213" s="270">
        <v>4327</v>
      </c>
      <c r="X213" s="270">
        <v>1309</v>
      </c>
      <c r="Y213" s="270">
        <v>3018</v>
      </c>
      <c r="Z213" s="270" t="s">
        <v>129</v>
      </c>
      <c r="AA213" s="270" t="s">
        <v>129</v>
      </c>
      <c r="AB213" s="270" t="s">
        <v>129</v>
      </c>
      <c r="AC213" s="270" t="s">
        <v>129</v>
      </c>
      <c r="AD213" s="270" t="s">
        <v>129</v>
      </c>
      <c r="AE213" s="270" t="s">
        <v>129</v>
      </c>
      <c r="AF213" s="270">
        <v>4559</v>
      </c>
      <c r="AG213" s="270">
        <v>1394</v>
      </c>
      <c r="AH213" s="270">
        <v>3165</v>
      </c>
      <c r="AI213" s="270" t="s">
        <v>129</v>
      </c>
      <c r="AJ213" s="270" t="s">
        <v>129</v>
      </c>
      <c r="AK213" s="270" t="s">
        <v>129</v>
      </c>
      <c r="AL213" s="270" t="s">
        <v>129</v>
      </c>
      <c r="AM213" s="270" t="s">
        <v>129</v>
      </c>
      <c r="AN213" s="270" t="s">
        <v>129</v>
      </c>
      <c r="AO213" s="270">
        <v>4765</v>
      </c>
      <c r="AP213" s="270">
        <v>1473</v>
      </c>
      <c r="AQ213" s="270">
        <v>3292</v>
      </c>
      <c r="AR213" s="270" t="s">
        <v>129</v>
      </c>
      <c r="AS213" s="270" t="s">
        <v>129</v>
      </c>
      <c r="AT213" s="270" t="s">
        <v>129</v>
      </c>
      <c r="AU213" s="270" t="s">
        <v>129</v>
      </c>
      <c r="AV213" s="270" t="s">
        <v>129</v>
      </c>
      <c r="AW213" s="270" t="s">
        <v>129</v>
      </c>
      <c r="AX213" s="270">
        <v>4939</v>
      </c>
      <c r="AY213" s="270">
        <v>1537</v>
      </c>
      <c r="AZ213" s="270">
        <v>3402</v>
      </c>
      <c r="BA213" s="270" t="s">
        <v>129</v>
      </c>
      <c r="BB213" s="270" t="s">
        <v>129</v>
      </c>
      <c r="BC213" s="270" t="s">
        <v>129</v>
      </c>
      <c r="BD213" s="270" t="s">
        <v>129</v>
      </c>
      <c r="BE213" s="270" t="s">
        <v>129</v>
      </c>
      <c r="BF213" s="270" t="s">
        <v>129</v>
      </c>
      <c r="BG213" s="270">
        <v>5099</v>
      </c>
      <c r="BH213" s="270">
        <v>1596</v>
      </c>
      <c r="BI213" s="270">
        <v>3503</v>
      </c>
      <c r="BJ213" s="270" t="s">
        <v>129</v>
      </c>
      <c r="BK213" s="270" t="s">
        <v>129</v>
      </c>
      <c r="BL213" s="270" t="s">
        <v>129</v>
      </c>
      <c r="BM213" s="270" t="s">
        <v>129</v>
      </c>
      <c r="BN213" s="270" t="s">
        <v>129</v>
      </c>
      <c r="BO213" s="270" t="s">
        <v>129</v>
      </c>
      <c r="BP213" s="271">
        <v>5256</v>
      </c>
      <c r="BQ213" s="271">
        <v>1653</v>
      </c>
      <c r="BR213" s="271">
        <v>3603</v>
      </c>
      <c r="BS213" s="271" t="s">
        <v>129</v>
      </c>
      <c r="BT213" s="271" t="s">
        <v>129</v>
      </c>
      <c r="BU213" s="271" t="s">
        <v>129</v>
      </c>
      <c r="BV213" s="271" t="s">
        <v>129</v>
      </c>
      <c r="BW213" s="271" t="s">
        <v>129</v>
      </c>
      <c r="BX213" s="271" t="s">
        <v>129</v>
      </c>
      <c r="BY213" s="272">
        <v>5413</v>
      </c>
      <c r="BZ213" s="273">
        <v>1709</v>
      </c>
      <c r="CA213" s="273">
        <v>3704</v>
      </c>
      <c r="CB213" s="272" t="s">
        <v>129</v>
      </c>
      <c r="CC213" s="273" t="s">
        <v>129</v>
      </c>
      <c r="CD213" s="273" t="s">
        <v>129</v>
      </c>
      <c r="CE213" s="272" t="s">
        <v>129</v>
      </c>
      <c r="CF213" s="273" t="s">
        <v>129</v>
      </c>
      <c r="CG213" s="273" t="s">
        <v>129</v>
      </c>
      <c r="CH213" s="270">
        <v>5581</v>
      </c>
      <c r="CI213" s="270">
        <v>1769</v>
      </c>
      <c r="CJ213" s="270">
        <v>3812</v>
      </c>
      <c r="CK213" s="273" t="s">
        <v>129</v>
      </c>
      <c r="CL213" s="270" t="s">
        <v>129</v>
      </c>
      <c r="CM213" s="270" t="s">
        <v>129</v>
      </c>
      <c r="CN213" s="273" t="s">
        <v>129</v>
      </c>
      <c r="CO213" s="270" t="s">
        <v>129</v>
      </c>
      <c r="CP213" s="270" t="s">
        <v>129</v>
      </c>
      <c r="CQ213" s="286">
        <v>5764</v>
      </c>
      <c r="CR213" s="279">
        <v>1838</v>
      </c>
      <c r="CS213" s="279">
        <v>3926</v>
      </c>
      <c r="CT213" s="286" t="s">
        <v>129</v>
      </c>
      <c r="CU213" s="279" t="s">
        <v>129</v>
      </c>
      <c r="CV213" s="279" t="s">
        <v>129</v>
      </c>
      <c r="CW213" s="286" t="s">
        <v>129</v>
      </c>
      <c r="CX213" s="270" t="s">
        <v>129</v>
      </c>
      <c r="CY213" s="270" t="s">
        <v>129</v>
      </c>
      <c r="CZ213" s="342">
        <v>5970</v>
      </c>
      <c r="DA213" s="343">
        <v>1914</v>
      </c>
      <c r="DB213" s="343">
        <v>4056</v>
      </c>
      <c r="DC213" s="344" t="s">
        <v>129</v>
      </c>
      <c r="DD213" s="343" t="s">
        <v>129</v>
      </c>
      <c r="DE213" s="343" t="s">
        <v>129</v>
      </c>
      <c r="DF213" s="344" t="s">
        <v>129</v>
      </c>
      <c r="DG213" s="343" t="s">
        <v>129</v>
      </c>
      <c r="DH213" s="345" t="s">
        <v>129</v>
      </c>
      <c r="DI213" s="320">
        <v>6187</v>
      </c>
      <c r="DJ213" s="325">
        <v>1997</v>
      </c>
      <c r="DK213" s="325">
        <v>4190</v>
      </c>
      <c r="DL213" s="320" t="s">
        <v>129</v>
      </c>
      <c r="DM213" s="325" t="s">
        <v>129</v>
      </c>
      <c r="DN213" s="325" t="s">
        <v>129</v>
      </c>
      <c r="DO213" s="320" t="s">
        <v>129</v>
      </c>
      <c r="DP213" s="325" t="s">
        <v>129</v>
      </c>
      <c r="DQ213" s="325" t="s">
        <v>129</v>
      </c>
      <c r="DR213" s="270">
        <v>6423</v>
      </c>
      <c r="DS213" s="270">
        <v>2090</v>
      </c>
      <c r="DT213" s="270">
        <v>4333</v>
      </c>
      <c r="DU213" s="270" t="s">
        <v>129</v>
      </c>
      <c r="DV213" s="270" t="s">
        <v>129</v>
      </c>
      <c r="DW213" s="270" t="s">
        <v>129</v>
      </c>
      <c r="DX213" s="270" t="s">
        <v>129</v>
      </c>
      <c r="DY213" s="270" t="s">
        <v>129</v>
      </c>
      <c r="DZ213" s="270" t="s">
        <v>129</v>
      </c>
    </row>
    <row r="214" spans="1:130" x14ac:dyDescent="0.25">
      <c r="CQ214" s="285"/>
      <c r="CR214" s="278"/>
      <c r="CS214" s="278"/>
      <c r="CT214" s="285"/>
      <c r="CU214" s="278"/>
      <c r="CV214" s="278"/>
      <c r="CW214" s="285"/>
      <c r="CZ214" s="338"/>
      <c r="DA214" s="339"/>
      <c r="DB214" s="339"/>
      <c r="DC214" s="340"/>
      <c r="DD214" s="339"/>
      <c r="DE214" s="339"/>
      <c r="DF214" s="340"/>
      <c r="DG214" s="339"/>
      <c r="DH214" s="341"/>
      <c r="DI214" s="319"/>
      <c r="DJ214" s="324"/>
      <c r="DK214" s="324"/>
      <c r="DL214" s="319"/>
      <c r="DM214" s="324"/>
      <c r="DN214" s="324"/>
      <c r="DO214" s="319"/>
      <c r="DP214" s="324"/>
      <c r="DQ214" s="324"/>
    </row>
    <row r="215" spans="1:130" x14ac:dyDescent="0.25">
      <c r="CQ215" s="285"/>
      <c r="CR215" s="278"/>
      <c r="CS215" s="278"/>
      <c r="CT215" s="285"/>
      <c r="CU215" s="278"/>
      <c r="CV215" s="278"/>
      <c r="CW215" s="285"/>
      <c r="CZ215" s="338"/>
      <c r="DA215" s="339"/>
      <c r="DB215" s="339"/>
      <c r="DC215" s="340"/>
      <c r="DD215" s="339"/>
      <c r="DE215" s="339"/>
      <c r="DF215" s="340"/>
      <c r="DG215" s="339"/>
      <c r="DH215" s="341"/>
      <c r="DI215" s="319"/>
      <c r="DJ215" s="324"/>
      <c r="DK215" s="324"/>
      <c r="DL215" s="319"/>
      <c r="DM215" s="324"/>
      <c r="DN215" s="324"/>
      <c r="DO215" s="319"/>
      <c r="DP215" s="324"/>
      <c r="DQ215" s="324"/>
    </row>
    <row r="216" spans="1:130" x14ac:dyDescent="0.25">
      <c r="CQ216" s="285"/>
      <c r="CR216" s="278"/>
      <c r="CS216" s="278"/>
      <c r="CT216" s="285"/>
      <c r="CU216" s="278"/>
      <c r="CV216" s="278"/>
      <c r="CW216" s="285"/>
      <c r="CZ216" s="338"/>
      <c r="DA216" s="339"/>
      <c r="DB216" s="339"/>
      <c r="DC216" s="340"/>
      <c r="DD216" s="339"/>
      <c r="DE216" s="339"/>
      <c r="DF216" s="340"/>
      <c r="DG216" s="339"/>
      <c r="DH216" s="341"/>
      <c r="DI216" s="319"/>
      <c r="DJ216" s="324"/>
      <c r="DK216" s="324"/>
      <c r="DL216" s="319"/>
      <c r="DM216" s="324"/>
      <c r="DN216" s="324"/>
      <c r="DO216" s="319"/>
      <c r="DP216" s="324"/>
      <c r="DQ216" s="324"/>
    </row>
    <row r="217" spans="1:130" x14ac:dyDescent="0.25">
      <c r="CQ217" s="285"/>
      <c r="CR217" s="278"/>
      <c r="CS217" s="278"/>
      <c r="CT217" s="285"/>
      <c r="CU217" s="278"/>
      <c r="CV217" s="278"/>
      <c r="CW217" s="285"/>
      <c r="CZ217" s="338"/>
      <c r="DA217" s="339"/>
      <c r="DB217" s="339"/>
      <c r="DC217" s="340"/>
      <c r="DD217" s="339"/>
      <c r="DE217" s="339"/>
      <c r="DF217" s="340"/>
      <c r="DG217" s="339"/>
      <c r="DH217" s="341"/>
      <c r="DI217" s="319"/>
      <c r="DJ217" s="324"/>
      <c r="DK217" s="324"/>
      <c r="DL217" s="319"/>
      <c r="DM217" s="324"/>
      <c r="DN217" s="324"/>
      <c r="DO217" s="319"/>
      <c r="DP217" s="324"/>
      <c r="DQ217" s="324"/>
    </row>
    <row r="218" spans="1:130" x14ac:dyDescent="0.25">
      <c r="B218" s="58">
        <v>2007</v>
      </c>
      <c r="C218" s="58">
        <v>2008</v>
      </c>
      <c r="D218" s="58">
        <v>2009</v>
      </c>
      <c r="E218" s="58">
        <v>2010</v>
      </c>
      <c r="F218" s="58">
        <v>2011</v>
      </c>
      <c r="G218" s="58">
        <v>2012</v>
      </c>
      <c r="H218" s="58">
        <v>2013</v>
      </c>
      <c r="CQ218" s="285"/>
      <c r="CR218" s="278"/>
      <c r="CS218" s="278"/>
      <c r="CT218" s="285"/>
      <c r="CU218" s="278"/>
      <c r="CV218" s="278"/>
      <c r="CW218" s="285"/>
      <c r="CZ218" s="338"/>
      <c r="DA218" s="339"/>
      <c r="DB218" s="339"/>
      <c r="DC218" s="340"/>
      <c r="DD218" s="339"/>
      <c r="DE218" s="339"/>
      <c r="DF218" s="340"/>
      <c r="DG218" s="339"/>
      <c r="DH218" s="341"/>
      <c r="DI218" s="319"/>
      <c r="DJ218" s="324"/>
      <c r="DK218" s="324"/>
      <c r="DL218" s="319"/>
      <c r="DM218" s="324"/>
      <c r="DN218" s="324"/>
      <c r="DO218" s="319"/>
      <c r="DP218" s="324"/>
      <c r="DQ218" s="324"/>
    </row>
    <row r="219" spans="1:130" x14ac:dyDescent="0.25">
      <c r="A219" s="55" t="s">
        <v>111</v>
      </c>
      <c r="B219" s="55">
        <f>+SUM(C6+C25+C44+C63+C82+C101+C120+C139+C158+C177+C196)</f>
        <v>9930196</v>
      </c>
      <c r="CQ219" s="285"/>
      <c r="CR219" s="278"/>
      <c r="CS219" s="278"/>
      <c r="CT219" s="285"/>
      <c r="CU219" s="278"/>
      <c r="CV219" s="278"/>
      <c r="CW219" s="285"/>
      <c r="CZ219" s="338"/>
      <c r="DA219" s="339"/>
      <c r="DB219" s="339"/>
      <c r="DC219" s="340"/>
      <c r="DD219" s="339"/>
      <c r="DE219" s="339"/>
      <c r="DF219" s="340"/>
      <c r="DG219" s="339"/>
      <c r="DH219" s="341"/>
      <c r="DI219" s="319"/>
      <c r="DJ219" s="324"/>
      <c r="DK219" s="324"/>
      <c r="DL219" s="319"/>
      <c r="DM219" s="324"/>
      <c r="DN219" s="324"/>
      <c r="DO219" s="319"/>
      <c r="DP219" s="324"/>
      <c r="DQ219" s="324"/>
    </row>
    <row r="220" spans="1:130" x14ac:dyDescent="0.25">
      <c r="A220" s="55" t="s">
        <v>130</v>
      </c>
      <c r="CQ220" s="285"/>
      <c r="CR220" s="278"/>
      <c r="CS220" s="278"/>
      <c r="CT220" s="285"/>
      <c r="CU220" s="278"/>
      <c r="CV220" s="278"/>
      <c r="CW220" s="285"/>
      <c r="CZ220" s="338"/>
      <c r="DA220" s="339"/>
      <c r="DB220" s="339"/>
      <c r="DC220" s="340"/>
      <c r="DD220" s="339"/>
      <c r="DE220" s="339"/>
      <c r="DF220" s="340"/>
      <c r="DG220" s="339"/>
      <c r="DH220" s="341"/>
      <c r="DI220" s="319"/>
      <c r="DJ220" s="324"/>
      <c r="DK220" s="324"/>
      <c r="DL220" s="319"/>
      <c r="DM220" s="324"/>
      <c r="DN220" s="324"/>
      <c r="DO220" s="319"/>
      <c r="DP220" s="324"/>
      <c r="DQ220" s="324"/>
    </row>
    <row r="221" spans="1:130" x14ac:dyDescent="0.25">
      <c r="A221" s="55" t="s">
        <v>97</v>
      </c>
      <c r="CQ221" s="285"/>
      <c r="CR221" s="278"/>
      <c r="CS221" s="278"/>
      <c r="CT221" s="285"/>
      <c r="CU221" s="278"/>
      <c r="CV221" s="278"/>
      <c r="CW221" s="285"/>
      <c r="CZ221" s="338"/>
      <c r="DA221" s="339"/>
      <c r="DB221" s="339"/>
      <c r="DC221" s="340"/>
      <c r="DD221" s="339"/>
      <c r="DE221" s="339"/>
      <c r="DF221" s="340"/>
      <c r="DG221" s="339"/>
      <c r="DH221" s="341"/>
      <c r="DI221" s="319"/>
      <c r="DJ221" s="324"/>
      <c r="DK221" s="324"/>
      <c r="DL221" s="319"/>
      <c r="DM221" s="324"/>
      <c r="DN221" s="324"/>
      <c r="DO221" s="319"/>
      <c r="DP221" s="324"/>
      <c r="DQ221" s="324"/>
    </row>
    <row r="222" spans="1:130" x14ac:dyDescent="0.25">
      <c r="CQ222" s="285"/>
      <c r="CR222" s="278"/>
      <c r="CS222" s="278"/>
      <c r="CT222" s="285"/>
      <c r="CU222" s="278"/>
      <c r="CV222" s="278"/>
      <c r="CW222" s="285"/>
      <c r="CZ222" s="338"/>
      <c r="DA222" s="339"/>
      <c r="DB222" s="339"/>
      <c r="DC222" s="340"/>
      <c r="DD222" s="339"/>
      <c r="DE222" s="339"/>
      <c r="DF222" s="340"/>
      <c r="DG222" s="339"/>
      <c r="DH222" s="341"/>
      <c r="DI222" s="319"/>
      <c r="DJ222" s="324"/>
      <c r="DK222" s="324"/>
      <c r="DL222" s="319"/>
      <c r="DM222" s="324"/>
      <c r="DN222" s="324"/>
      <c r="DO222" s="319"/>
      <c r="DP222" s="324"/>
      <c r="DQ222" s="324"/>
    </row>
    <row r="223" spans="1:130" s="59" customFormat="1" x14ac:dyDescent="0.25">
      <c r="B223" s="59" t="s">
        <v>131</v>
      </c>
      <c r="L223" s="176">
        <v>2015</v>
      </c>
      <c r="M223" s="177" t="s">
        <v>136</v>
      </c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268"/>
      <c r="BZ223" s="192"/>
      <c r="CA223" s="192"/>
      <c r="CB223" s="268"/>
      <c r="CC223" s="192"/>
      <c r="CD223" s="192"/>
      <c r="CE223" s="268"/>
      <c r="CF223" s="192"/>
      <c r="CG223" s="192"/>
      <c r="CK223" s="192"/>
      <c r="CN223" s="192"/>
      <c r="CQ223" s="287"/>
      <c r="CR223" s="280"/>
      <c r="CS223" s="280"/>
      <c r="CT223" s="287"/>
      <c r="CU223" s="280"/>
      <c r="CV223" s="280"/>
      <c r="CW223" s="287"/>
      <c r="CZ223" s="346"/>
      <c r="DA223" s="347"/>
      <c r="DB223" s="347"/>
      <c r="DC223" s="348"/>
      <c r="DD223" s="347"/>
      <c r="DE223" s="347"/>
      <c r="DF223" s="348"/>
      <c r="DG223" s="347"/>
      <c r="DH223" s="349"/>
      <c r="DI223" s="321"/>
      <c r="DL223" s="321"/>
      <c r="DO223" s="321"/>
    </row>
    <row r="224" spans="1:130" x14ac:dyDescent="0.25">
      <c r="B224" s="60" t="s">
        <v>97</v>
      </c>
      <c r="C224" s="60" t="s">
        <v>111</v>
      </c>
      <c r="D224" s="60" t="s">
        <v>112</v>
      </c>
      <c r="E224" s="55" t="s">
        <v>133</v>
      </c>
      <c r="F224" s="55" t="s">
        <v>80</v>
      </c>
      <c r="K224" s="55" t="s">
        <v>131</v>
      </c>
      <c r="L224" s="55">
        <f>+SUM(BY196+BY177+BY158+BY139+BY120+BY101+BY82+BY63+BY44+BY25+BY6)</f>
        <v>25727911</v>
      </c>
      <c r="M224" s="175">
        <f>+L224/$L$224</f>
        <v>1</v>
      </c>
      <c r="CQ224" s="285"/>
      <c r="CR224" s="278"/>
      <c r="CS224" s="278"/>
      <c r="CT224" s="285"/>
      <c r="CU224" s="278"/>
      <c r="CV224" s="278"/>
      <c r="CW224" s="285"/>
      <c r="CZ224" s="338"/>
      <c r="DA224" s="339"/>
      <c r="DB224" s="339"/>
      <c r="DC224" s="340"/>
      <c r="DD224" s="339"/>
      <c r="DE224" s="339"/>
      <c r="DF224" s="340"/>
      <c r="DG224" s="339"/>
      <c r="DH224" s="341"/>
      <c r="DI224" s="319"/>
      <c r="DJ224" s="324"/>
      <c r="DK224" s="324"/>
      <c r="DL224" s="319"/>
      <c r="DM224" s="324"/>
      <c r="DN224" s="324"/>
      <c r="DO224" s="319"/>
      <c r="DP224" s="324"/>
      <c r="DQ224" s="324"/>
    </row>
    <row r="225" spans="1:121" x14ac:dyDescent="0.25">
      <c r="A225" s="61">
        <v>2007</v>
      </c>
      <c r="B225" s="62">
        <f>+SUM(B6+B25+B44+B63+B82+B101+B120+B139+B158+B177+B196)</f>
        <v>20632434</v>
      </c>
      <c r="C225" s="62">
        <f>+SUM(C6+C25+C44+C63+C82+C101+C120+C139+C158+C177+C196)</f>
        <v>9930196</v>
      </c>
      <c r="D225" s="62">
        <f>+SUM(D6+D25+D44+D63+D82+D101+D120+D139+D158+D177+D196)</f>
        <v>10702238</v>
      </c>
      <c r="K225" s="55" t="s">
        <v>266</v>
      </c>
      <c r="L225" s="55">
        <f>+SUM(CB177+CB158+CB139+CB120+CB101+CB82+CB63+CB44+CB25+CB6)</f>
        <v>6939773</v>
      </c>
      <c r="M225" s="175">
        <f>+L225/$L$224</f>
        <v>0.26973713489602791</v>
      </c>
      <c r="CQ225" s="285"/>
      <c r="CR225" s="278"/>
      <c r="CS225" s="278"/>
      <c r="CT225" s="285"/>
      <c r="CU225" s="278"/>
      <c r="CV225" s="278"/>
      <c r="CW225" s="285"/>
      <c r="CZ225" s="338"/>
      <c r="DA225" s="339"/>
      <c r="DB225" s="339"/>
      <c r="DC225" s="340"/>
      <c r="DD225" s="339"/>
      <c r="DE225" s="339"/>
      <c r="DF225" s="340"/>
      <c r="DG225" s="339"/>
      <c r="DH225" s="341"/>
      <c r="DI225" s="319"/>
      <c r="DJ225" s="324"/>
      <c r="DK225" s="324"/>
      <c r="DL225" s="319"/>
      <c r="DM225" s="324"/>
      <c r="DN225" s="324"/>
      <c r="DO225" s="319"/>
      <c r="DP225" s="324"/>
      <c r="DQ225" s="324"/>
    </row>
    <row r="226" spans="1:121" x14ac:dyDescent="0.25">
      <c r="A226" s="61">
        <v>2008</v>
      </c>
      <c r="B226" s="62">
        <f>+SUM(K6+K25+K44+K63+K82+K101+K120+K139+K158+K177+K196)</f>
        <v>21207929</v>
      </c>
      <c r="C226" s="62">
        <f>+SUM(L6+L25+L44+L63+L82+L101+L120+L139+L158+L177+L196)</f>
        <v>10210267</v>
      </c>
      <c r="D226" s="62">
        <f>+SUM(M6+M25+M44+M63+M82+M101+M120+M139+M158+M177+M196)</f>
        <v>10997662</v>
      </c>
      <c r="K226" s="55" t="s">
        <v>267</v>
      </c>
      <c r="L226" s="55">
        <f>+SUM(CE177+CE158+CE139+CE120+CE101+CE82+CE63+CE44+CE25+CE6)</f>
        <v>17546436</v>
      </c>
      <c r="M226" s="175">
        <f>+L226/$L$224</f>
        <v>0.68200002713006902</v>
      </c>
      <c r="CQ226" s="285"/>
      <c r="CR226" s="278"/>
      <c r="CS226" s="278"/>
      <c r="CT226" s="285"/>
      <c r="CU226" s="278"/>
      <c r="CV226" s="278"/>
      <c r="CW226" s="285"/>
      <c r="CZ226" s="338"/>
      <c r="DA226" s="339"/>
      <c r="DB226" s="339"/>
      <c r="DC226" s="340"/>
      <c r="DD226" s="339"/>
      <c r="DE226" s="339"/>
      <c r="DF226" s="340"/>
      <c r="DG226" s="339"/>
      <c r="DH226" s="341"/>
      <c r="DI226" s="319"/>
      <c r="DJ226" s="324"/>
      <c r="DK226" s="324"/>
      <c r="DL226" s="319"/>
      <c r="DM226" s="324"/>
      <c r="DN226" s="324"/>
      <c r="DO226" s="319"/>
      <c r="DP226" s="324"/>
      <c r="DQ226" s="324"/>
    </row>
    <row r="227" spans="1:121" x14ac:dyDescent="0.25">
      <c r="A227" s="61">
        <v>2009</v>
      </c>
      <c r="B227" s="62">
        <f>+SUM(W6+W25+W44+W63+W82+W101+W120+W139+W158+W177+W196)</f>
        <v>21802866</v>
      </c>
      <c r="C227" s="62">
        <f>+SUM(X6+X25+X44+X63+X82+X101+X120+X139+X158+X177+X196)</f>
        <v>10499954</v>
      </c>
      <c r="D227" s="62">
        <f>+SUM(Y6+Y25+Y44+Y63+Y82+Y101+Y120+Y139+Y158+Y177+Y196)</f>
        <v>11302912</v>
      </c>
      <c r="K227" s="55" t="s">
        <v>132</v>
      </c>
      <c r="L227" s="55">
        <f>+SUM(BY200:BY213)+SUM(BY181:BY194)+SUM(BY162:BY175)+SUM(BY143:BY156)+SUM(BY124:BY137)+SUM(BY105:BY118)+SUM(BY86:BY99)+SUM(BY67:BY80)+SUM(BY48:BY61)+SUM(BY29:BY42)+SUM(BY10:BY23)</f>
        <v>14178462</v>
      </c>
      <c r="M227" s="175">
        <f>+L227/$L$227</f>
        <v>1</v>
      </c>
      <c r="CQ227" s="285"/>
      <c r="CR227" s="278"/>
      <c r="CS227" s="278"/>
      <c r="CT227" s="285"/>
      <c r="CU227" s="278"/>
      <c r="CV227" s="278"/>
      <c r="CW227" s="285"/>
      <c r="CZ227" s="338"/>
      <c r="DA227" s="339"/>
      <c r="DB227" s="339"/>
      <c r="DC227" s="340"/>
      <c r="DD227" s="339"/>
      <c r="DE227" s="339"/>
      <c r="DF227" s="340"/>
      <c r="DG227" s="339"/>
      <c r="DH227" s="341"/>
      <c r="DI227" s="319"/>
      <c r="DJ227" s="324"/>
      <c r="DK227" s="324"/>
      <c r="DL227" s="319"/>
      <c r="DM227" s="324"/>
      <c r="DN227" s="324"/>
      <c r="DO227" s="319"/>
      <c r="DP227" s="324"/>
      <c r="DQ227" s="324"/>
    </row>
    <row r="228" spans="1:121" x14ac:dyDescent="0.25">
      <c r="A228" s="61">
        <v>2010</v>
      </c>
      <c r="B228" s="62">
        <f>+AF6+AF25+AF44+AF63+AF82+AF101+AF120+AF139+AF158+AF177+AF196</f>
        <v>22416881</v>
      </c>
      <c r="C228" s="62">
        <f>+AG6+AG25+AG44+AG63+AG82+AG101+AG120+AG139+AG158+AG177+AG196</f>
        <v>10799284</v>
      </c>
      <c r="D228" s="62">
        <f>+AH6+AH25+AH44+AH63+AH82+AH101+AH120+AH139+AH158+AH177+AH196</f>
        <v>11617597</v>
      </c>
      <c r="K228" s="55" t="s">
        <v>3</v>
      </c>
      <c r="L228" s="55">
        <f>+SUM(CB181:CB194)+SUM(CB162:CB175)+SUM(CB143:CB156)+SUM(CB124:CB137)+SUM(CB105:CB118)+SUM(CB86:CB99)+SUM(CB67:CB80)+SUM(CB48:CB61)+SUM(CB29:CB42)+SUM(CB10:CB23)</f>
        <v>4146545</v>
      </c>
      <c r="M228" s="175">
        <f>+L228/$L$227</f>
        <v>0.2924537936484225</v>
      </c>
      <c r="CQ228" s="285"/>
      <c r="CR228" s="278"/>
      <c r="CS228" s="278"/>
      <c r="CT228" s="285"/>
      <c r="CU228" s="278"/>
      <c r="CV228" s="278"/>
      <c r="CW228" s="285"/>
      <c r="CZ228" s="338"/>
      <c r="DA228" s="339"/>
      <c r="DB228" s="339"/>
      <c r="DC228" s="340"/>
      <c r="DD228" s="339"/>
      <c r="DE228" s="339"/>
      <c r="DF228" s="340"/>
      <c r="DG228" s="339"/>
      <c r="DH228" s="341"/>
      <c r="DI228" s="319"/>
      <c r="DJ228" s="324"/>
      <c r="DK228" s="324"/>
      <c r="DL228" s="319"/>
      <c r="DM228" s="324"/>
      <c r="DN228" s="324"/>
      <c r="DO228" s="319"/>
      <c r="DP228" s="324"/>
      <c r="DQ228" s="324"/>
    </row>
    <row r="229" spans="1:121" x14ac:dyDescent="0.25">
      <c r="A229" s="61">
        <v>2011</v>
      </c>
      <c r="B229" s="62">
        <f>+SUM(AO6+AO25+AO44+AO63+AO82+AO101+AO120+AO139+AO158+AO177+AO196)</f>
        <v>23049621</v>
      </c>
      <c r="C229" s="62">
        <f>+SUM(AP6+AP25+AP44+AP63+AP82+AP101+AP120+AP139+AP158+AP177+AP196)</f>
        <v>11108128</v>
      </c>
      <c r="D229" s="62">
        <f>+SUM(AQ6+AQ25+AQ44+AQ63+AQ82+AQ101+AQ120+AQ139+AQ158+AQ177+AQ196)</f>
        <v>11941493</v>
      </c>
      <c r="K229" s="55" t="s">
        <v>4</v>
      </c>
      <c r="L229" s="55">
        <f>+SUM(CE181:CE194)+SUM(CE162:CE175)+SUM(CE143:CE156)+SUM(CE124:CE137)+SUM(CE105:CE118)+SUM(CE86:CE99)+SUM(CE67:CE80)+SUM(CE48:CE61)+SUM(CE29:CE42)+SUM(CE10:CE23)</f>
        <v>9200056</v>
      </c>
      <c r="M229" s="175">
        <f>+L229/$L$227</f>
        <v>0.64887545630830767</v>
      </c>
      <c r="CQ229" s="285"/>
      <c r="CR229" s="278"/>
      <c r="CS229" s="278"/>
      <c r="CT229" s="285"/>
      <c r="CU229" s="278"/>
      <c r="CV229" s="278"/>
      <c r="CW229" s="285"/>
      <c r="CZ229" s="338"/>
      <c r="DA229" s="339"/>
      <c r="DB229" s="339"/>
      <c r="DC229" s="340"/>
      <c r="DD229" s="339"/>
      <c r="DE229" s="339"/>
      <c r="DF229" s="340"/>
      <c r="DG229" s="339"/>
      <c r="DH229" s="341"/>
      <c r="DI229" s="319"/>
      <c r="DJ229" s="324"/>
      <c r="DK229" s="324"/>
      <c r="DL229" s="319"/>
      <c r="DM229" s="324"/>
      <c r="DN229" s="324"/>
      <c r="DO229" s="319"/>
      <c r="DP229" s="324"/>
      <c r="DQ229" s="324"/>
    </row>
    <row r="230" spans="1:121" x14ac:dyDescent="0.25">
      <c r="A230" s="61">
        <v>2012</v>
      </c>
      <c r="B230" s="62">
        <f>+AX6+AX25+AX44+AX63+AX82+AX101+AX120+AX139+AX158+AX177+AX196</f>
        <v>23760286</v>
      </c>
      <c r="C230" s="62">
        <f>+AY6+AY25+AY44+AY63+AY82+AY101+AY120+AY139+AY158+AY177+AY196</f>
        <v>11455617</v>
      </c>
      <c r="D230" s="62">
        <f>+AZ6+AZ25+AZ44+AZ63+AZ82+AZ101+AZ120+AZ139+AZ158+AZ177+AZ196</f>
        <v>12304669</v>
      </c>
      <c r="CQ230" s="285"/>
      <c r="CR230" s="278"/>
      <c r="CS230" s="278"/>
      <c r="CT230" s="285"/>
      <c r="CU230" s="278"/>
      <c r="CV230" s="278"/>
      <c r="CW230" s="285"/>
      <c r="CZ230" s="338"/>
      <c r="DA230" s="339"/>
      <c r="DB230" s="339"/>
      <c r="DC230" s="340"/>
      <c r="DD230" s="339"/>
      <c r="DE230" s="339"/>
      <c r="DF230" s="340"/>
      <c r="DG230" s="339"/>
      <c r="DH230" s="341"/>
      <c r="DI230" s="319"/>
      <c r="DJ230" s="324"/>
      <c r="DK230" s="324"/>
      <c r="DL230" s="319"/>
      <c r="DM230" s="324"/>
      <c r="DN230" s="324"/>
      <c r="DO230" s="319"/>
      <c r="DP230" s="324"/>
      <c r="DQ230" s="324"/>
    </row>
    <row r="231" spans="1:121" x14ac:dyDescent="0.25">
      <c r="A231" s="61">
        <v>2013</v>
      </c>
      <c r="B231" s="62">
        <f>+BG6+BG25+BG44+BG63+BG82+BG101+BG120+BG139+BG158+BG177+BG196</f>
        <v>24366112</v>
      </c>
      <c r="C231" s="62">
        <f>+BH6+BH25+BH44+BH63+BH82+BH101+BH120+BH139+BH158+BH177+BH196</f>
        <v>11751849</v>
      </c>
      <c r="D231" s="62">
        <f>+BI6+BI25+BI44+BI63+BI82+BI101+BI120+BI139+BI158+BI177+BI196</f>
        <v>12614263</v>
      </c>
      <c r="CQ231" s="285"/>
      <c r="CR231" s="278"/>
      <c r="CS231" s="278"/>
      <c r="CT231" s="285"/>
      <c r="CU231" s="278"/>
      <c r="CV231" s="278"/>
      <c r="CW231" s="285"/>
      <c r="CZ231" s="338"/>
      <c r="DA231" s="339"/>
      <c r="DB231" s="339"/>
      <c r="DC231" s="340"/>
      <c r="DD231" s="339"/>
      <c r="DE231" s="339"/>
      <c r="DF231" s="340"/>
      <c r="DG231" s="339"/>
      <c r="DH231" s="341"/>
      <c r="DI231" s="319"/>
      <c r="DJ231" s="324"/>
      <c r="DK231" s="324"/>
      <c r="DL231" s="319"/>
      <c r="DM231" s="324"/>
      <c r="DN231" s="324"/>
      <c r="DO231" s="319"/>
      <c r="DP231" s="324"/>
      <c r="DQ231" s="324"/>
    </row>
    <row r="232" spans="1:121" x14ac:dyDescent="0.25">
      <c r="A232" s="61">
        <v>2014</v>
      </c>
      <c r="B232" s="62">
        <f>+BP6+BP25+BP44+BP63+BP82+BP101+BP120+BP139+BP158+BP177+BP196</f>
        <v>25041922</v>
      </c>
      <c r="C232" s="62">
        <f>+BQ6+BQ25+BQ44+BQ63+BQ82+BQ101+BQ120+BQ139+BQ158+BQ177+BQ196</f>
        <v>12082782</v>
      </c>
      <c r="D232" s="62">
        <f>+BR6+BR25+BR44+BR63+BR82+BR101+BR120+BR139+BR158+BR177+BR196</f>
        <v>12959140</v>
      </c>
      <c r="G232" s="55">
        <f>++B233-B247</f>
        <v>11961023</v>
      </c>
      <c r="CQ232" s="285"/>
      <c r="CR232" s="278"/>
      <c r="CS232" s="278"/>
      <c r="CT232" s="285"/>
      <c r="CU232" s="278"/>
      <c r="CV232" s="278"/>
      <c r="CW232" s="285"/>
      <c r="CZ232" s="338"/>
      <c r="DA232" s="339"/>
      <c r="DB232" s="339"/>
      <c r="DC232" s="340"/>
      <c r="DD232" s="339"/>
      <c r="DE232" s="339"/>
      <c r="DF232" s="340"/>
      <c r="DG232" s="339"/>
      <c r="DH232" s="341"/>
      <c r="DI232" s="319"/>
      <c r="DJ232" s="324"/>
      <c r="DK232" s="324"/>
      <c r="DL232" s="319"/>
      <c r="DM232" s="324"/>
      <c r="DN232" s="324"/>
      <c r="DO232" s="319"/>
      <c r="DP232" s="324"/>
      <c r="DQ232" s="324"/>
    </row>
    <row r="233" spans="1:121" x14ac:dyDescent="0.25">
      <c r="A233" s="61">
        <v>2015</v>
      </c>
      <c r="B233" s="62">
        <f>+BY196+BY177+BY158+BY139+BY120+BY101+BY82+BY63+BY44+BY25+BY6</f>
        <v>25727911</v>
      </c>
      <c r="C233" s="62">
        <f>+BZ196+BZ177+BZ158+BZ139+BZ120+BZ101+BZ82+BZ63+BZ44+BZ25+BZ6</f>
        <v>12419014</v>
      </c>
      <c r="D233" s="62">
        <f>+CA196+CA177+CA158+CA139+CA120+CA101+CA82+CA63+CA44+CA25+CA6</f>
        <v>13308897</v>
      </c>
      <c r="G233" s="145">
        <f>+G232/B233</f>
        <v>0.46490455443506473</v>
      </c>
      <c r="CQ233" s="285"/>
      <c r="CR233" s="278"/>
      <c r="CS233" s="278"/>
      <c r="CT233" s="285"/>
      <c r="CU233" s="278"/>
      <c r="CV233" s="278"/>
      <c r="CW233" s="285"/>
      <c r="CZ233" s="338"/>
      <c r="DA233" s="339"/>
      <c r="DB233" s="339"/>
      <c r="DC233" s="340"/>
      <c r="DD233" s="339"/>
      <c r="DE233" s="339"/>
      <c r="DF233" s="340"/>
      <c r="DG233" s="339"/>
      <c r="DH233" s="341"/>
      <c r="DI233" s="319"/>
      <c r="DJ233" s="324"/>
      <c r="DK233" s="324"/>
      <c r="DL233" s="319"/>
      <c r="DM233" s="324"/>
      <c r="DN233" s="324"/>
      <c r="DO233" s="319"/>
      <c r="DP233" s="324"/>
      <c r="DQ233" s="324"/>
    </row>
    <row r="234" spans="1:121" x14ac:dyDescent="0.25">
      <c r="A234" s="61">
        <v>2016</v>
      </c>
      <c r="B234" s="199">
        <f>+CH6+CH25+CH44+CH63+CH82+CH101+CH120+CH139+CH158+CH177+CH196</f>
        <v>26423623</v>
      </c>
      <c r="C234" s="199">
        <f>+CI6+CI25+CI44+CI63+CI82+CI101+CI120+CI139+CI158+CI177+CI196</f>
        <v>12760324</v>
      </c>
      <c r="D234" s="199">
        <f>+CJ6+CJ25+CJ44+CJ63+CJ82+CJ101+CJ120+CJ139+CJ158+CJ177+CJ196</f>
        <v>13663299</v>
      </c>
      <c r="G234" s="180"/>
      <c r="CQ234" s="285"/>
      <c r="CR234" s="278"/>
      <c r="CS234" s="278"/>
      <c r="CT234" s="285"/>
      <c r="CU234" s="278"/>
      <c r="CV234" s="278"/>
      <c r="CW234" s="285"/>
      <c r="CZ234" s="338"/>
      <c r="DA234" s="339"/>
      <c r="DB234" s="339"/>
      <c r="DC234" s="340"/>
      <c r="DD234" s="339"/>
      <c r="DE234" s="339"/>
      <c r="DF234" s="340"/>
      <c r="DG234" s="339"/>
      <c r="DH234" s="341"/>
      <c r="DI234" s="319"/>
      <c r="DJ234" s="324"/>
      <c r="DK234" s="324"/>
      <c r="DL234" s="319"/>
      <c r="DM234" s="324"/>
      <c r="DN234" s="324"/>
      <c r="DO234" s="319"/>
      <c r="DP234" s="324"/>
      <c r="DQ234" s="324"/>
    </row>
    <row r="235" spans="1:121" x14ac:dyDescent="0.25">
      <c r="A235" s="61">
        <v>2017</v>
      </c>
      <c r="B235" s="236">
        <f>+CQ6+CQ25+CQ44+CQ63+CQ82+CQ101+CQ120+CQ139+CQ158+CQ177+CQ196</f>
        <v>27128530</v>
      </c>
      <c r="C235" s="236">
        <f>+CR6+CR25+CR44+CR63+CR82+CR101+CR120+CR139+CR158+CR177+CR196</f>
        <v>13106447</v>
      </c>
      <c r="D235" s="236">
        <f>+CS6+CS25+CS44+CS63+CS82+CS101+CS120+CS139+CS158+CS177+CS196</f>
        <v>14022083</v>
      </c>
      <c r="G235" s="180"/>
      <c r="CQ235" s="285"/>
      <c r="CR235" s="278"/>
      <c r="CS235" s="278"/>
      <c r="CT235" s="285"/>
      <c r="CU235" s="278"/>
      <c r="CV235" s="278"/>
      <c r="CW235" s="285"/>
      <c r="CZ235" s="338"/>
      <c r="DA235" s="339"/>
      <c r="DB235" s="339"/>
      <c r="DC235" s="340"/>
      <c r="DD235" s="339"/>
      <c r="DE235" s="339"/>
      <c r="DF235" s="340"/>
      <c r="DG235" s="339"/>
      <c r="DH235" s="341"/>
      <c r="DI235" s="319"/>
      <c r="DJ235" s="324"/>
      <c r="DK235" s="324"/>
      <c r="DL235" s="319"/>
      <c r="DM235" s="324"/>
      <c r="DN235" s="324"/>
      <c r="DO235" s="319"/>
      <c r="DP235" s="324"/>
      <c r="DQ235" s="324"/>
    </row>
    <row r="236" spans="1:121" x14ac:dyDescent="0.25">
      <c r="A236" s="61">
        <v>2018</v>
      </c>
      <c r="B236" s="236">
        <f>+CZ6+CZ25+CZ44+CZ63+CZ82+CZ101+CZ120+CZ139+CZ158+CZ177+CZ196</f>
        <v>27913687</v>
      </c>
      <c r="C236" s="236">
        <f>+DA6+DA25+DA44+DA63+DA82+DA101+DA120+DA139+DA158+DA177+DA196</f>
        <v>13492531</v>
      </c>
      <c r="D236" s="236">
        <f>+DB6+DB25+DB44+DB63+DB82+DB101+DB120+DB139+DB158+DB177+DB196</f>
        <v>14421156</v>
      </c>
      <c r="G236" s="180"/>
      <c r="CQ236" s="285"/>
      <c r="CR236" s="278"/>
      <c r="CS236" s="278"/>
      <c r="CT236" s="285"/>
      <c r="CU236" s="278"/>
      <c r="CV236" s="278"/>
      <c r="CW236" s="285"/>
      <c r="CZ236" s="338"/>
      <c r="DA236" s="339"/>
      <c r="DB236" s="339"/>
      <c r="DC236" s="340"/>
      <c r="DD236" s="339"/>
      <c r="DE236" s="339"/>
      <c r="DF236" s="340"/>
      <c r="DG236" s="339"/>
      <c r="DH236" s="341"/>
      <c r="DI236" s="319"/>
      <c r="DJ236" s="324"/>
      <c r="DK236" s="324"/>
      <c r="DL236" s="319"/>
      <c r="DM236" s="324"/>
      <c r="DN236" s="324"/>
      <c r="DO236" s="319"/>
      <c r="DP236" s="324"/>
      <c r="DQ236" s="324"/>
    </row>
    <row r="237" spans="1:121" x14ac:dyDescent="0.25">
      <c r="A237" s="61">
        <v>2019</v>
      </c>
      <c r="B237" s="236">
        <f>+DI6+DI25+DI44+DI63+DI82+DI101+DI120+DI139+DI158+DI177+DI196</f>
        <v>28571310</v>
      </c>
      <c r="C237" s="236">
        <f>+DJ6+DJ25+DJ44+DJ63+DJ82+DJ101+DJ120+DJ139+DJ158+DJ177+DJ196</f>
        <v>13815982</v>
      </c>
      <c r="D237" s="236">
        <f>+DK6+DK25+DK44+DK63+DK82+DK101+DK120+DK139+DK158+DK177+DK196</f>
        <v>14755328</v>
      </c>
      <c r="G237" s="180"/>
      <c r="CQ237" s="285"/>
      <c r="CR237" s="278"/>
      <c r="CS237" s="278"/>
      <c r="CT237" s="285"/>
      <c r="CU237" s="278"/>
      <c r="CV237" s="278"/>
      <c r="CW237" s="285"/>
      <c r="CZ237" s="338"/>
      <c r="DA237" s="339"/>
      <c r="DB237" s="339"/>
      <c r="DC237" s="340"/>
      <c r="DD237" s="339"/>
      <c r="DE237" s="339"/>
      <c r="DF237" s="340"/>
      <c r="DG237" s="339"/>
      <c r="DH237" s="341"/>
      <c r="DI237" s="319"/>
      <c r="DJ237" s="324"/>
      <c r="DK237" s="324"/>
      <c r="DL237" s="319"/>
      <c r="DM237" s="324"/>
      <c r="DN237" s="324"/>
      <c r="DO237" s="319"/>
      <c r="DP237" s="324"/>
      <c r="DQ237" s="324"/>
    </row>
    <row r="238" spans="1:121" s="59" customFormat="1" x14ac:dyDescent="0.25">
      <c r="B238" s="59" t="s">
        <v>132</v>
      </c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268"/>
      <c r="BZ238" s="192"/>
      <c r="CA238" s="192"/>
      <c r="CB238" s="268"/>
      <c r="CC238" s="192"/>
      <c r="CD238" s="192"/>
      <c r="CE238" s="268"/>
      <c r="CF238" s="192"/>
      <c r="CG238" s="192"/>
      <c r="CK238" s="192"/>
      <c r="CN238" s="192"/>
      <c r="CQ238" s="287"/>
      <c r="CR238" s="280"/>
      <c r="CS238" s="280"/>
      <c r="CT238" s="287"/>
      <c r="CU238" s="280"/>
      <c r="CV238" s="280"/>
      <c r="CW238" s="287"/>
      <c r="CZ238" s="346"/>
      <c r="DA238" s="347"/>
      <c r="DB238" s="347"/>
      <c r="DC238" s="348"/>
      <c r="DD238" s="347"/>
      <c r="DE238" s="347"/>
      <c r="DF238" s="348"/>
      <c r="DG238" s="347"/>
      <c r="DH238" s="349"/>
      <c r="DI238" s="321"/>
      <c r="DL238" s="321"/>
      <c r="DO238" s="321"/>
    </row>
    <row r="239" spans="1:121" x14ac:dyDescent="0.25">
      <c r="B239" s="60" t="s">
        <v>97</v>
      </c>
      <c r="C239" s="60" t="s">
        <v>111</v>
      </c>
      <c r="D239" s="60" t="s">
        <v>112</v>
      </c>
      <c r="F239" s="55" t="s">
        <v>133</v>
      </c>
      <c r="G239" s="55" t="s">
        <v>80</v>
      </c>
      <c r="I239" s="55" t="s">
        <v>133</v>
      </c>
      <c r="J239" s="55" t="s">
        <v>80</v>
      </c>
      <c r="CQ239" s="285"/>
      <c r="CR239" s="278"/>
      <c r="CS239" s="278"/>
      <c r="CT239" s="285"/>
      <c r="CU239" s="278"/>
      <c r="CV239" s="278"/>
      <c r="CW239" s="285"/>
      <c r="CZ239" s="338"/>
      <c r="DA239" s="339"/>
      <c r="DB239" s="339"/>
      <c r="DC239" s="340"/>
      <c r="DD239" s="339"/>
      <c r="DE239" s="339"/>
      <c r="DF239" s="340"/>
      <c r="DG239" s="339"/>
      <c r="DH239" s="341"/>
      <c r="DI239" s="319"/>
      <c r="DJ239" s="324"/>
      <c r="DK239" s="324"/>
      <c r="DL239" s="319"/>
      <c r="DM239" s="324"/>
      <c r="DN239" s="324"/>
      <c r="DO239" s="319"/>
      <c r="DP239" s="324"/>
      <c r="DQ239" s="324"/>
    </row>
    <row r="240" spans="1:121" x14ac:dyDescent="0.25">
      <c r="A240" s="61">
        <v>2007</v>
      </c>
      <c r="B240" s="62">
        <f>+SUM(B$10:B$23)+SUM(B$29:B$42)+SUM(B$48:B$61)+SUM(B$67:B$80)+SUM(B$86:B$99)+SUM(B$105:B$118)+SUM(B$124:B$137)+SUM(B$143:B$156)+SUM(B$162:B$175)+SUM(B$181:B$194)+SUM(B$200:B$213)</f>
        <v>11234370</v>
      </c>
      <c r="C240" s="62">
        <f>+SUM(C$10:C$23)+SUM(C$29:C$42)+SUM(C$48:C$61)+SUM(C$67:C$80)+SUM(C$86:C$99)+SUM(C$105:C$118)+SUM(C$124:C$137)+SUM(C$143:C$156)+SUM(C$162:C$175)+SUM(C$181:C$194)+SUM(C$200:C$213)</f>
        <v>5283534</v>
      </c>
      <c r="D240" s="62">
        <f>+SUM(D$10:D$23)+SUM(D$29:D$42)+SUM(D$48:D$61)+SUM(D$67:D$80)+SUM(D$86:D$99)+SUM(D$105:D$118)+SUM(D$124:D$137)+SUM(D$143:D$156)+SUM(D$162:D$175)+SUM(D$181:D$194)+SUM(D$200:D$213)</f>
        <v>5950836</v>
      </c>
      <c r="F240" s="328"/>
      <c r="G240" s="328"/>
      <c r="CQ240" s="285"/>
      <c r="CR240" s="278"/>
      <c r="CS240" s="278"/>
      <c r="CT240" s="285"/>
      <c r="CU240" s="278"/>
      <c r="CV240" s="278"/>
      <c r="CW240" s="285"/>
      <c r="CZ240" s="338"/>
      <c r="DA240" s="339"/>
      <c r="DB240" s="339"/>
      <c r="DC240" s="340"/>
      <c r="DD240" s="339"/>
      <c r="DE240" s="339"/>
      <c r="DF240" s="340"/>
      <c r="DG240" s="339"/>
      <c r="DH240" s="341"/>
      <c r="DI240" s="319"/>
      <c r="DJ240" s="324"/>
      <c r="DK240" s="324"/>
      <c r="DL240" s="319"/>
      <c r="DM240" s="324"/>
      <c r="DN240" s="324"/>
      <c r="DO240" s="319"/>
      <c r="DP240" s="324"/>
      <c r="DQ240" s="324"/>
    </row>
    <row r="241" spans="1:121" x14ac:dyDescent="0.25">
      <c r="A241" s="61">
        <v>2008</v>
      </c>
      <c r="B241" s="62">
        <f>+SUM(K10:K23)+SUM(K29:K42)+SUM(K48:K61)+SUM(K67:K80)+SUM(K86:K99)+SUM(K105:K118)+SUM(K124:K137)+SUM(K143:K156)+SUM(K162:K175)+SUM(K181:K194)+SUM(K200:K213)</f>
        <v>11555796</v>
      </c>
      <c r="C241" s="62">
        <f>+SUM(L10:L23)+SUM(L29:L42)+SUM(L48:L61)+SUM(L67:L80)+SUM(L86:L99)+SUM(L105:L118)+SUM(L124:L137)+SUM(L143:L156)+SUM(L162:L175)+SUM(L181:L194)+SUM(L200:L213)</f>
        <v>5426504</v>
      </c>
      <c r="D241" s="62">
        <f>+SUM(M10:M23)+SUM(M29:M42)+SUM(M48:M61)+SUM(M67:M80)+SUM(M86:M99)+SUM(M105:M118)+SUM(M124:M137)+SUM(M143:M156)+SUM(M162:M175)+SUM(M181:M194)+SUM(M200:M213)</f>
        <v>6129292</v>
      </c>
      <c r="F241" s="328"/>
      <c r="G241" s="328"/>
      <c r="CQ241" s="285"/>
      <c r="CR241" s="278"/>
      <c r="CS241" s="278"/>
      <c r="CT241" s="285"/>
      <c r="CU241" s="278"/>
      <c r="CV241" s="278"/>
      <c r="CW241" s="285"/>
      <c r="CZ241" s="338"/>
      <c r="DA241" s="339"/>
      <c r="DB241" s="339"/>
      <c r="DC241" s="340"/>
      <c r="DD241" s="339"/>
      <c r="DE241" s="339"/>
      <c r="DF241" s="340"/>
      <c r="DG241" s="339"/>
      <c r="DH241" s="341"/>
      <c r="DI241" s="319"/>
      <c r="DJ241" s="324"/>
      <c r="DK241" s="324"/>
      <c r="DL241" s="319"/>
      <c r="DM241" s="324"/>
      <c r="DN241" s="324"/>
      <c r="DO241" s="319"/>
      <c r="DP241" s="324"/>
      <c r="DQ241" s="324"/>
    </row>
    <row r="242" spans="1:121" x14ac:dyDescent="0.25">
      <c r="A242" s="61">
        <v>2009</v>
      </c>
      <c r="B242" s="62">
        <f>+SUM(W10:W23)+SUM(W29:W42)+SUM(W48:W61)+SUM(W67:W80)+SUM(W86:W99)+SUM(W105:W118)+SUM(W124:W137)+SUM(W143:W156)+SUM(W162:W175)+SUM(W181:W194)+SUM(W200:W213)</f>
        <v>11893746</v>
      </c>
      <c r="C242" s="62">
        <f>+SUM(X10:X23)+SUM(X29:X42)+SUM(X48:X61)+SUM(X67:X80)+SUM(X86:X99)+SUM(X105:X118)+SUM(X124:X137)+SUM(X143:X156)+SUM(X162:X175)+SUM(X181:X194)+SUM(X200:X213)</f>
        <v>5578992</v>
      </c>
      <c r="D242" s="62">
        <f>+SUM(Y10:Y23)+SUM(Y29:Y42)+SUM(Y48:Y61)+SUM(Y67:Y80)+SUM(Y86:Y99)+SUM(Y105:Y118)+SUM(Y124:Y137)+SUM(Y143:Y156)+SUM(Y162:Y175)+SUM(Y181:Y194)+SUM(Y200:Y213)</f>
        <v>6314754</v>
      </c>
      <c r="F242" s="328"/>
      <c r="G242" s="328"/>
      <c r="CQ242" s="285"/>
      <c r="CR242" s="278"/>
      <c r="CS242" s="278"/>
      <c r="CT242" s="285"/>
      <c r="CU242" s="278"/>
      <c r="CV242" s="278"/>
      <c r="CW242" s="285"/>
      <c r="CZ242" s="338"/>
      <c r="DA242" s="339"/>
      <c r="DB242" s="339"/>
      <c r="DC242" s="340"/>
      <c r="DD242" s="339"/>
      <c r="DE242" s="339"/>
      <c r="DF242" s="340"/>
      <c r="DG242" s="339"/>
      <c r="DH242" s="341"/>
      <c r="DI242" s="319"/>
      <c r="DJ242" s="324"/>
      <c r="DK242" s="324"/>
      <c r="DL242" s="319"/>
      <c r="DM242" s="324"/>
      <c r="DN242" s="324"/>
      <c r="DO242" s="319"/>
      <c r="DP242" s="324"/>
      <c r="DQ242" s="324"/>
    </row>
    <row r="243" spans="1:121" x14ac:dyDescent="0.25">
      <c r="A243" s="61">
        <v>2010</v>
      </c>
      <c r="B243" s="62">
        <f>+SUM(AF10:AF23)+SUM(AF29:AF42)+SUM(AF48:AF61)+SUM(AF67:AF80)+SUM(AF86:AF99)+SUM(AF105:AF118)+SUM(AF124:AF137)+SUM(AF143:AF156)+SUM(AF162:AF175)+SUM(AF181:AF194)+SUM(AF200:AF213)</f>
        <v>12246236</v>
      </c>
      <c r="C243" s="62">
        <f>+SUM(AG10:AG23)+SUM(AG29:AG42)+SUM(AG48:AG61)+SUM(AG67:AG80)+SUM(AG86:AG99)+SUM(AG105:AG118)+SUM(AG124:AG137)+SUM(AG143:AG156)+SUM(AG162:AG175)+SUM(AG181:AG194)+SUM(AG200:AG213)</f>
        <v>5740313</v>
      </c>
      <c r="D243" s="62">
        <f>+SUM(AH10:AH23)+SUM(AH29:AH42)+SUM(AH48:AH61)+SUM(AH67:AH80)+SUM(AH86:AH99)+SUM(AH105:AH118)+SUM(AH124:AH137)+SUM(AH143:AH156)+SUM(AH162:AH175)+SUM(AH181:AH194)+SUM(AH200:AH213)</f>
        <v>6505923</v>
      </c>
      <c r="F243" s="328"/>
      <c r="G243" s="328"/>
      <c r="CQ243" s="285"/>
      <c r="CR243" s="278"/>
      <c r="CS243" s="278"/>
      <c r="CT243" s="285"/>
      <c r="CU243" s="278"/>
      <c r="CV243" s="278"/>
      <c r="CW243" s="285"/>
      <c r="CZ243" s="338"/>
      <c r="DA243" s="339"/>
      <c r="DB243" s="339"/>
      <c r="DC243" s="340"/>
      <c r="DD243" s="339"/>
      <c r="DE243" s="339"/>
      <c r="DF243" s="340"/>
      <c r="DG243" s="339"/>
      <c r="DH243" s="341"/>
      <c r="DI243" s="319"/>
      <c r="DJ243" s="324"/>
      <c r="DK243" s="324"/>
      <c r="DL243" s="319"/>
      <c r="DM243" s="324"/>
      <c r="DN243" s="324"/>
      <c r="DO243" s="319"/>
      <c r="DP243" s="324"/>
      <c r="DQ243" s="324"/>
    </row>
    <row r="244" spans="1:121" x14ac:dyDescent="0.25">
      <c r="A244" s="61">
        <v>2011</v>
      </c>
      <c r="B244" s="62">
        <f>+SUM(AO10:AO23)+SUM(AO29:AO42)+SUM(AO48:AO61)+SUM(AO67:AO80)+SUM(AO86:AO99)+SUM(AO105:AO118)+SUM(AO124:AO137)+SUM(AO143:AO156)+SUM(AO162:AO175)+SUM(AO181:AO194)+SUM(AO200:AO213)</f>
        <v>12610486</v>
      </c>
      <c r="C244" s="62">
        <f>+SUM(AP10:AP23)+SUM(AP29:AP42)+SUM(AP48:AP61)+SUM(AP67:AP80)+SUM(AP86:AP99)+SUM(AP105:AP118)+SUM(AP124:AP137)+SUM(AP143:AP156)+SUM(AP162:AP175)+SUM(AP181:AP194)+SUM(AP200:AP213)</f>
        <v>5909539</v>
      </c>
      <c r="D244" s="62">
        <f>+SUM(AQ10:AQ23)+SUM(AQ29:AQ42)+SUM(AQ48:AQ61)+SUM(AQ67:AQ80)+SUM(AQ86:AQ99)+SUM(AQ105:AQ118)+SUM(AQ124:AQ137)+SUM(AQ143:AQ156)+SUM(AQ162:AQ175)+SUM(AQ181:AQ194)+SUM(AQ200:AQ213)</f>
        <v>6700947</v>
      </c>
      <c r="F244" s="328"/>
      <c r="G244" s="328"/>
      <c r="CQ244" s="285"/>
      <c r="CR244" s="278"/>
      <c r="CS244" s="278"/>
      <c r="CT244" s="285"/>
      <c r="CU244" s="278"/>
      <c r="CV244" s="278"/>
      <c r="CW244" s="285"/>
      <c r="CZ244" s="338"/>
      <c r="DA244" s="339"/>
      <c r="DB244" s="339"/>
      <c r="DC244" s="340"/>
      <c r="DD244" s="339"/>
      <c r="DE244" s="339"/>
      <c r="DF244" s="340"/>
      <c r="DG244" s="339"/>
      <c r="DH244" s="341"/>
      <c r="DI244" s="319"/>
      <c r="DJ244" s="324"/>
      <c r="DK244" s="324"/>
      <c r="DL244" s="319"/>
      <c r="DM244" s="324"/>
      <c r="DN244" s="324"/>
      <c r="DO244" s="319"/>
      <c r="DP244" s="324"/>
      <c r="DQ244" s="324"/>
    </row>
    <row r="245" spans="1:121" x14ac:dyDescent="0.25">
      <c r="A245" s="61">
        <v>2012</v>
      </c>
      <c r="B245" s="62">
        <f>+SUM(AX10:AX23)+SUM(AX29:AX42)+SUM(AX48:AX61)+SUM(AX67:AX80)+SUM(AX86:AX99)+SUM(AX105:AX118)+SUM(AX124:AX137)+SUM(AX143:AX156)+SUM(AX162:AX175)+SUM(AX181:AX194)+SUM(AX200:AX213)</f>
        <v>13015750</v>
      </c>
      <c r="C245" s="62">
        <f>+SUM(AY10:AY23)+SUM(AY29:AY42)+SUM(AY48:AY61)+SUM(AY67:AY80)+SUM(AY86:AY99)+SUM(AY105:AY118)+SUM(AY124:AY137)+SUM(AY143:AY156)+SUM(AY162:AY175)+SUM(AY181:AY194)+SUM(AY200:AY213)</f>
        <v>6101144</v>
      </c>
      <c r="D245" s="62">
        <f>+SUM(AZ10:AZ23)+SUM(AZ29:AZ42)+SUM(AZ48:AZ61)+SUM(AZ67:AZ80)+SUM(AZ86:AZ99)+SUM(AZ105:AZ118)+SUM(AZ124:AZ137)+SUM(AZ143:AZ156)+SUM(AZ162:AZ175)+SUM(AZ181:AZ194)+SUM(AZ200:AZ213)</f>
        <v>6914606</v>
      </c>
      <c r="F245" s="328"/>
      <c r="G245" s="328"/>
      <c r="CQ245" s="285"/>
      <c r="CR245" s="278"/>
      <c r="CS245" s="278"/>
      <c r="CT245" s="285"/>
      <c r="CU245" s="278"/>
      <c r="CV245" s="278"/>
      <c r="CW245" s="285"/>
      <c r="CZ245" s="338"/>
      <c r="DA245" s="339"/>
      <c r="DB245" s="339"/>
      <c r="DC245" s="340"/>
      <c r="DD245" s="339"/>
      <c r="DE245" s="339"/>
      <c r="DF245" s="340"/>
      <c r="DG245" s="339"/>
      <c r="DH245" s="341"/>
      <c r="DI245" s="319"/>
      <c r="DJ245" s="324"/>
      <c r="DK245" s="324"/>
      <c r="DL245" s="319"/>
      <c r="DM245" s="324"/>
      <c r="DN245" s="324"/>
      <c r="DO245" s="319"/>
      <c r="DP245" s="324"/>
      <c r="DQ245" s="324"/>
    </row>
    <row r="246" spans="1:121" x14ac:dyDescent="0.25">
      <c r="A246" s="61">
        <v>2013</v>
      </c>
      <c r="B246" s="62">
        <f>+SUM(BG10:BG23)+SUM(BG29:BG42)+SUM(BG48:BG61)+SUM(BG67:BG80)+SUM(BG86:BG99)+SUM(BG105:BG118)+SUM(BG124:BG137)+SUM(BG143:BG156)+SUM(BG162:BG175)+SUM(BG181:BG194)+SUM(BG200:BG213)</f>
        <v>13369688</v>
      </c>
      <c r="C246" s="62">
        <f>+SUM(BH10:BH23)+SUM(BH29:BH42)+SUM(BH48:BH61)+SUM(BH67:BH80)+SUM(BH86:BH99)+SUM(BH105:BH118)+SUM(BH124:BH137)+SUM(BH143:BH156)+SUM(BH162:BH175)+SUM(BH181:BH194)+SUM(BH200:BH213)</f>
        <v>6269865</v>
      </c>
      <c r="D246" s="62">
        <f>+SUM(BI10:BI23)+SUM(BI29:BI42)+SUM(BI48:BI61)+SUM(BI67:BI80)+SUM(BI86:BI99)+SUM(BI105:BI118)+SUM(BI124:BI137)+SUM(BI143:BI156)+SUM(BI162:BI175)+SUM(BI181:BI194)+SUM(BI200:BI213)</f>
        <v>7099823</v>
      </c>
      <c r="F246" s="62">
        <f>+SUM(BJ10:BJ23)+SUM(BJ29:BJ42)+SUM(BJ48:BJ61)+SUM(BJ67:BJ80)+SUM(BJ86:BJ99)+SUM(BJ105:BJ118)+SUM(BJ124:BJ137)+SUM(BJ143:BJ156)+SUM(BJ162:BJ175)+SUM(BJ181:BJ194)+SUM(BJ200:BJ213)</f>
        <v>3790745</v>
      </c>
      <c r="G246" s="62">
        <f>+SUM(BM10:BM23)+SUM(BM29:BM42)+SUM(BM48:BM61)+SUM(BM67:BM80)+SUM(BM86:BM99)+SUM(BM105:BM118)+SUM(BM124:BM137)+SUM(BM143:BM156)+SUM(BM162:BM175)+SUM(BM181:BM194)+SUM(BM200:BM213)</f>
        <v>8778659</v>
      </c>
      <c r="J246" s="55">
        <f>+SUM(BM10:BM23)+SUM(BM29:BM42)+SUM(BM48:BM61)+SUM(BM67:BM80)+SUM(BM86:BM99)+SUM(BM105:BM118)+SUM(BM124:BM137)+SUM(BM143:BM156)+SUM(BM162:BM175)+SUM(BM181:BM194)+SUM(BM200:BM213)</f>
        <v>8778659</v>
      </c>
      <c r="CQ246" s="285"/>
      <c r="CR246" s="278"/>
      <c r="CS246" s="278"/>
      <c r="CT246" s="285"/>
      <c r="CU246" s="278"/>
      <c r="CV246" s="278"/>
      <c r="CW246" s="285"/>
      <c r="CZ246" s="338"/>
      <c r="DA246" s="339"/>
      <c r="DB246" s="339"/>
      <c r="DC246" s="340"/>
      <c r="DD246" s="339"/>
      <c r="DE246" s="339"/>
      <c r="DF246" s="340"/>
      <c r="DG246" s="339"/>
      <c r="DH246" s="341"/>
      <c r="DI246" s="319"/>
      <c r="DJ246" s="324"/>
      <c r="DK246" s="324"/>
      <c r="DL246" s="319"/>
      <c r="DM246" s="324"/>
      <c r="DN246" s="324"/>
      <c r="DO246" s="319"/>
      <c r="DP246" s="324"/>
      <c r="DQ246" s="324"/>
    </row>
    <row r="247" spans="1:121" x14ac:dyDescent="0.25">
      <c r="A247" s="61">
        <v>2014</v>
      </c>
      <c r="B247" s="62">
        <f>+SUM(BP10:BP23)+SUM(BP29:BP42)+SUM(BP48:BP61)+SUM(BP67:BP80)+SUM(BP86:BP99)+SUM(BP105:BP118)+SUM(BP124:BP137)+SUM(BP143:BP156)+SUM(BP162:BP175)+SUM(BP181:BP194)+SUM(BP200:BP213)</f>
        <v>13766888</v>
      </c>
      <c r="C247" s="62">
        <f>+SUM(BQ10:BQ23)+SUM(BQ29:BQ42)+SUM(BQ48:BQ61)+SUM(BQ67:BQ80)+SUM(BQ86:BQ99)+SUM(BQ105:BQ118)+SUM(BQ124:BQ137)+SUM(BQ143:BQ156)+SUM(BQ162:BQ175)+SUM(BQ181:BQ194)+SUM(BQ200:BQ213)</f>
        <v>6461100</v>
      </c>
      <c r="D247" s="62">
        <f>+SUM(BR10:BR23)+SUM(BR29:BR42)+SUM(BR48:BR61)+SUM(BR67:BR80)+SUM(BR86:BR99)+SUM(BR105:BR118)+SUM(BR124:BR137)+SUM(BR143:BR156)+SUM(BR162:BR175)+SUM(BR181:BR194)+SUM(BR200:BR213)</f>
        <v>7305788</v>
      </c>
      <c r="F247" s="62">
        <f>+SUM(BS10:BS23)+SUM(BS29:BS42)+SUM(BS48:BS61)+SUM(BS67:BS80)+SUM(BS86:BS99)+SUM(BS105:BS118)+SUM(BS124:BS137)+SUM(BS143:BS156)+SUM(BS162:BS175)+SUM(BS181:BS194)+SUM(BS200:BS213)</f>
        <v>3964279</v>
      </c>
      <c r="G247" s="62">
        <f>+SUM(BV10:BV23)+SUM(BV29:BV42)+SUM(BV48:BV61)+SUM(BV67:BV80)+SUM(BV86:BV99)+SUM(BV105:BV118)+SUM(BV124:BV137)+SUM(BV143:BV156)+SUM(BV162:BV175)+SUM(BV181:BV194)+SUM(BV200:BV213)</f>
        <v>8986511</v>
      </c>
      <c r="CQ247" s="285"/>
      <c r="CR247" s="278"/>
      <c r="CS247" s="278"/>
      <c r="CT247" s="285"/>
      <c r="CU247" s="278"/>
      <c r="CV247" s="278"/>
      <c r="CW247" s="285"/>
      <c r="CZ247" s="338"/>
      <c r="DA247" s="339"/>
      <c r="DB247" s="339"/>
      <c r="DC247" s="340"/>
      <c r="DD247" s="339"/>
      <c r="DE247" s="339"/>
      <c r="DF247" s="340"/>
      <c r="DG247" s="339"/>
      <c r="DH247" s="341"/>
      <c r="DI247" s="319"/>
      <c r="DJ247" s="324"/>
      <c r="DK247" s="324"/>
      <c r="DL247" s="319"/>
      <c r="DM247" s="324"/>
      <c r="DN247" s="324"/>
      <c r="DO247" s="319"/>
      <c r="DP247" s="324"/>
      <c r="DQ247" s="324"/>
    </row>
    <row r="248" spans="1:121" x14ac:dyDescent="0.25">
      <c r="A248" s="61">
        <v>2015</v>
      </c>
      <c r="B248" s="62">
        <f>+SUM(BY200:BY213)+SUM(BY181:BY194)+SUM(BY162:BY175)+SUM(BY143:BY156)+SUM(BY124:BY137)+SUM(BY105:BY118)+SUM(BY86:BY99)+SUM(BY67:BY80)+SUM(BY48:BY61)+SUM(BY29:BY42)+SUM(BY10:BY23)</f>
        <v>14178462</v>
      </c>
      <c r="C248" s="62">
        <f>+SUM(BZ200:BZ213)+SUM(BZ181:BZ194)+SUM(BZ162:BZ175)+SUM(BZ143:BZ156)+SUM(BZ124:BZ137)+SUM(BZ105:BZ118)+SUM(BZ86:BZ99)+SUM(BZ67:BZ80)+SUM(BZ48:BZ61)+SUM(BZ29:BZ42)+SUM(BZ10:BZ23)</f>
        <v>6660453</v>
      </c>
      <c r="D248" s="62">
        <f>+SUM(CA200:CA213)+SUM(CA181:CA194)+SUM(CA162:CA175)+SUM(CA143:CA156)+SUM(CA124:CA137)+SUM(CA105:CA118)+SUM(CA86:CA99)+SUM(CA67:CA80)+SUM(CA48:CA61)+SUM(CA29:CA42)+SUM(CA10:CA23)</f>
        <v>7518009</v>
      </c>
      <c r="F248" s="328"/>
      <c r="G248" s="328"/>
      <c r="CQ248" s="285"/>
      <c r="CR248" s="278"/>
      <c r="CS248" s="278"/>
      <c r="CT248" s="285"/>
      <c r="CU248" s="278"/>
      <c r="CV248" s="278"/>
      <c r="CW248" s="285"/>
      <c r="CZ248" s="338"/>
      <c r="DA248" s="339"/>
      <c r="DB248" s="339"/>
      <c r="DC248" s="340"/>
      <c r="DD248" s="339"/>
      <c r="DE248" s="339"/>
      <c r="DF248" s="340"/>
      <c r="DG248" s="339"/>
      <c r="DH248" s="341"/>
      <c r="DI248" s="319"/>
      <c r="DJ248" s="324"/>
      <c r="DK248" s="324"/>
      <c r="DL248" s="319"/>
      <c r="DM248" s="324"/>
      <c r="DN248" s="324"/>
      <c r="DO248" s="319"/>
      <c r="DP248" s="324"/>
      <c r="DQ248" s="324"/>
    </row>
    <row r="249" spans="1:121" x14ac:dyDescent="0.25">
      <c r="A249" s="61">
        <v>2016</v>
      </c>
      <c r="B249" s="62">
        <f>+SUM(CH200:CH213)+SUM(CH181:CH194)+SUM(CH162:CH175)+SUM(CH143:CH156)+SUM(CH124:CH137)+SUM(CH105:CH118)+SUM(CH86:CH99)+SUM(CH67:CH80)+SUM(CH48:CH61)+SUM(CH29:CH42)+SUM(CH10:CH23)</f>
        <v>14606766</v>
      </c>
      <c r="C249" s="62">
        <f>+SUM(CI200:CI213)+SUM(CI181:CI194)+SUM(CI162:CI175)+SUM(CI143:CI156)+SUM(CI124:CI137)+SUM(CI105:CI118)+SUM(CI86:CI99)+SUM(CI67:CI80)+SUM(CI48:CI61)+SUM(CI29:CI42)+SUM(CI10:CI23)</f>
        <v>6868689</v>
      </c>
      <c r="D249" s="62">
        <f>+SUM(CJ200:CJ213)+SUM(CJ181:CJ194)+SUM(CJ162:CJ175)+SUM(CJ143:CJ156)+SUM(CJ124:CJ137)+SUM(CJ105:CJ118)+SUM(CJ86:CJ99)+SUM(CJ67:CJ80)+SUM(CJ48:CJ61)+SUM(CJ29:CJ42)+SUM(CJ10:CJ23)</f>
        <v>7738077</v>
      </c>
      <c r="E249" s="62"/>
      <c r="F249" s="62">
        <f>+SUM(CK181:CK194)+SUM(CK162:CK175)+SUM(CK143:CK156)+SUM(CK124:CK137)+SUM(CK105:CK118)+SUM(CK86:CK99)+SUM(CK67:CK80)+SUM(CK48:CK61)+SUM(CK29:CK42)+SUM(CK10:CK23)</f>
        <v>4338037</v>
      </c>
      <c r="G249" s="62">
        <f>+SUM(CN181:CN194)+SUM(CN162:CN175)+SUM(CN143:CN156)+SUM(CN124:CN137)+SUM(CN105:CN118)+SUM(CN86:CN99)+SUM(CN67:CN80)+SUM(CN48:CN61)+SUM(CN29:CN42)+SUM(CN10:CN23)</f>
        <v>9421101</v>
      </c>
      <c r="H249" s="62"/>
      <c r="CQ249" s="285"/>
      <c r="CR249" s="278"/>
      <c r="CS249" s="278"/>
      <c r="CT249" s="285"/>
      <c r="CU249" s="278"/>
      <c r="CV249" s="278"/>
      <c r="CW249" s="285"/>
      <c r="CZ249" s="338"/>
      <c r="DA249" s="339"/>
      <c r="DB249" s="339"/>
      <c r="DC249" s="340"/>
      <c r="DD249" s="339"/>
      <c r="DE249" s="339"/>
      <c r="DF249" s="340"/>
      <c r="DG249" s="339"/>
      <c r="DH249" s="341"/>
      <c r="DI249" s="319"/>
      <c r="DJ249" s="324"/>
      <c r="DK249" s="324"/>
      <c r="DL249" s="319"/>
      <c r="DM249" s="324"/>
      <c r="DN249" s="324"/>
      <c r="DO249" s="319"/>
      <c r="DP249" s="324"/>
      <c r="DQ249" s="324"/>
    </row>
    <row r="250" spans="1:121" x14ac:dyDescent="0.25">
      <c r="A250" s="282">
        <v>2017</v>
      </c>
      <c r="B250" s="236">
        <f>+SUM(CQ200:CQ213)+SUM(CQ181:CQ194)+SUM(CQ162:CQ175)+SUM(CQ143:CQ156)+SUM(CQ124:CQ137)+SUM(CQ105:CQ118)+SUM(CQ86:CQ99)+SUM(CQ67:CQ80)+SUM(CQ48:CQ61)+SUM(CQ29:CQ42)+SUM(CQ10:CQ23)</f>
        <v>15053862</v>
      </c>
      <c r="C250" s="236">
        <f>+SUM(CR200:CR213)+SUM(CR181:CR194)+SUM(CR162:CR175)+SUM(CR143:CR156)+SUM(CR124:CR137)+SUM(CR105:CR118)+SUM(CR86:CR99)+SUM(CR67:CR80)+SUM(CR48:CR61)+SUM(CR29:CR42)+SUM(CR10:CR23)</f>
        <v>7086475</v>
      </c>
      <c r="D250" s="236">
        <f>+SUM(CS200:CS213)+SUM(CS181:CS194)+SUM(CS162:CS175)+SUM(CS143:CS156)+SUM(CS124:CS137)+SUM(CS105:CS118)+SUM(CS86:CS99)+SUM(CS67:CS80)+SUM(CS48:CS61)+SUM(CS29:CS42)+SUM(CS10:CS23)</f>
        <v>7967387</v>
      </c>
      <c r="F250" s="236">
        <f>+SUM(CT181:CT194)+SUM(CT162:CT175)+SUM(CT143:CT156)+SUM(CT124:CT137)+SUM(CT105:CT118)+SUM(CT86:CT99)+SUM(CT67:CT80)+SUM(CT48:CT61)+SUM(CT29:CT42)+SUM(CT10:CT23)</f>
        <v>4539176</v>
      </c>
      <c r="G250" s="236">
        <f>+SUM(CW181:CW194)+SUM(CW162:CW175)+SUM(CW143:CW156)+SUM(CW124:CW137)+SUM(CW105:CW118)+SUM(CW86:CW99)+SUM(CW67:CW80)+SUM(CW48:CW61)+SUM(CW29:CW42)+SUM(CW10:CW23)</f>
        <v>9651235</v>
      </c>
      <c r="CQ250" s="285"/>
      <c r="CR250" s="278"/>
      <c r="CS250" s="278"/>
      <c r="CT250" s="285"/>
      <c r="CU250" s="278"/>
      <c r="CV250" s="278"/>
      <c r="CW250" s="285"/>
      <c r="CZ250" s="338"/>
      <c r="DA250" s="339"/>
      <c r="DB250" s="339"/>
      <c r="DC250" s="340"/>
      <c r="DD250" s="339"/>
      <c r="DE250" s="339"/>
      <c r="DF250" s="340"/>
      <c r="DG250" s="339"/>
      <c r="DH250" s="341"/>
      <c r="DI250" s="319"/>
      <c r="DJ250" s="324"/>
      <c r="DK250" s="324"/>
      <c r="DL250" s="319"/>
      <c r="DM250" s="324"/>
      <c r="DN250" s="324"/>
      <c r="DO250" s="319"/>
      <c r="DP250" s="324"/>
      <c r="DQ250" s="324"/>
    </row>
    <row r="251" spans="1:121" x14ac:dyDescent="0.25">
      <c r="A251" s="282">
        <v>2018</v>
      </c>
      <c r="B251" s="236">
        <f>+SUM(CZ200:CZ213)+SUM(CZ181:CZ194)+SUM(CZ162:CZ175)+SUM(CZ143:CZ156)+SUM(CZ124:CZ137)+SUM(CZ105:CZ118)+SUM(CZ86:CZ99)+SUM(CZ67:CZ80)+SUM(CZ48:CZ61)+SUM(CZ29:CZ42)+SUM(CZ10:CZ23)</f>
        <v>15559817</v>
      </c>
      <c r="C251" s="236">
        <f>+SUM(DA200:DA213)+SUM(DA181:DA194)+SUM(DA162:DA175)+SUM(DA143:DA156)+SUM(DA124:DA137)+SUM(DA105:DA118)+SUM(DA86:DA99)+SUM(DA67:DA80)+SUM(DA48:DA61)+SUM(DA29:DA42)+SUM(DA10:DA23)</f>
        <v>7332924</v>
      </c>
      <c r="D251" s="236">
        <f>+SUM(DB200:DB213)+SUM(DB181:DB194)+SUM(DB162:DB175)+SUM(DB143:DB156)+SUM(DB124:DB137)+SUM(DB105:DB118)+SUM(DB86:DB99)+SUM(DB67:DB80)+SUM(DB48:DB61)+SUM(DB29:DB42)+SUM(DB10:DB23)</f>
        <v>8226893</v>
      </c>
      <c r="F251" s="236">
        <f>+SUM(DC181:DC194)+SUM(DC162:DC175)+SUM(DC143:DC156)+SUM(DC124:DC137)+SUM(DC105:DC118)+SUM(DC86:DC99)+SUM(DC67:DC80)+SUM(DC48:DC61)+SUM(DC29:DC42)+SUM(DC10:DC23)</f>
        <v>4763127</v>
      </c>
      <c r="G251" s="236">
        <f>+SUM(DF181:DF194)+SUM(DF162:DF175)+SUM(DF143:DF156)+SUM(DF124:DF137)+SUM(DF105:DF118)+SUM(DF86:DF99)+SUM(DF67:DF80)+SUM(DF48:DF61)+SUM(DF29:DF42)+SUM(DF10:DF23)</f>
        <v>9917263</v>
      </c>
      <c r="CQ251" s="285"/>
      <c r="CR251" s="278"/>
      <c r="CS251" s="278"/>
      <c r="CT251" s="285"/>
      <c r="CU251" s="278"/>
      <c r="CV251" s="278"/>
      <c r="CW251" s="285"/>
      <c r="CZ251" s="338"/>
      <c r="DA251" s="339"/>
      <c r="DB251" s="339"/>
      <c r="DC251" s="340"/>
      <c r="DD251" s="339"/>
      <c r="DE251" s="339"/>
      <c r="DF251" s="340"/>
      <c r="DG251" s="339"/>
      <c r="DH251" s="341"/>
      <c r="DI251" s="319"/>
      <c r="DJ251" s="324"/>
      <c r="DK251" s="324"/>
      <c r="DL251" s="319"/>
      <c r="DM251" s="324"/>
      <c r="DN251" s="324"/>
      <c r="DO251" s="319"/>
      <c r="DP251" s="324"/>
      <c r="DQ251" s="324"/>
    </row>
    <row r="252" spans="1:121" x14ac:dyDescent="0.25">
      <c r="A252" s="282">
        <v>2019</v>
      </c>
      <c r="B252" s="236">
        <f>+SUM(DI200:DI213)+SUM(DI181:DI194)+SUM(DI162:DI175)+SUM(DI143:DI156)+SUM(DI124:DI137)+SUM(DI105:DI118)+SUM(DI86:DI99)+SUM(DI67:DI80)+SUM(DI48:DI61)+SUM(DI29:DI42)+SUM(DI10:DI23)</f>
        <v>16012396</v>
      </c>
      <c r="C252" s="236">
        <f>+SUM(DJ200:DJ213)+SUM(DJ181:DJ194)+SUM(DJ162:DJ175)+SUM(DJ143:DJ156)+SUM(DJ124:DJ137)+SUM(DJ105:DJ118)+SUM(DJ86:DJ99)+SUM(DJ67:DJ80)+SUM(DJ48:DJ61)+SUM(DJ29:DJ42)+SUM(DJ10:DJ23)</f>
        <v>7553269</v>
      </c>
      <c r="D252" s="236">
        <f>+SUM(DK200:DK213)+SUM(DK181:DK194)+SUM(DK162:DK175)+SUM(DK143:DK156)+SUM(DK124:DK137)+SUM(DK105:DK118)+SUM(DK86:DK99)+SUM(DK67:DK80)+SUM(DK48:DK61)+SUM(DK29:DK42)+SUM(DK10:DK23)</f>
        <v>8459127</v>
      </c>
      <c r="F252" s="327">
        <f>+SUM(DL181:DL194)+SUM(DL162:DL175)+SUM(DL143:DL156)+SUM(DL124:DL137)+SUM(DL105:DL118)+SUM(DL86:DL99)+SUM(DL67:DL80)+SUM(DL48:DL61)+SUM(DL29:DL42)+SUM(DL10:DL23)</f>
        <v>4972356</v>
      </c>
      <c r="G252" s="327">
        <f>+SUM(DO181:DO194)+SUM(DO162:DO175)+SUM(DO143:DO156)+SUM(DO124:DO137)+SUM(DO105:DO118)+SUM(DO86:DO99)+SUM(DO67:DO80)+SUM(DO48:DO61)+SUM(DO29:DO42)+SUM(DO10:DO23)</f>
        <v>10144391</v>
      </c>
      <c r="CQ252" s="285"/>
      <c r="CR252" s="278"/>
      <c r="CS252" s="278"/>
      <c r="CT252" s="285"/>
      <c r="CU252" s="278"/>
      <c r="CV252" s="278"/>
      <c r="CW252" s="285"/>
      <c r="CZ252" s="338"/>
      <c r="DA252" s="339"/>
      <c r="DB252" s="339"/>
      <c r="DC252" s="340"/>
      <c r="DD252" s="339"/>
      <c r="DE252" s="339"/>
      <c r="DF252" s="340"/>
      <c r="DG252" s="339"/>
      <c r="DH252" s="341"/>
      <c r="DI252" s="319"/>
      <c r="DJ252" s="324"/>
      <c r="DK252" s="324"/>
      <c r="DL252" s="319"/>
      <c r="DM252" s="324"/>
      <c r="DN252" s="324"/>
      <c r="DO252" s="319"/>
      <c r="DP252" s="324"/>
      <c r="DQ252" s="324"/>
    </row>
    <row r="253" spans="1:121" x14ac:dyDescent="0.25">
      <c r="A253" s="282"/>
      <c r="B253" s="236"/>
      <c r="C253" s="236"/>
      <c r="D253" s="236"/>
      <c r="F253" s="236"/>
      <c r="G253" s="326" t="s">
        <v>400</v>
      </c>
      <c r="CQ253" s="285"/>
      <c r="CR253" s="278"/>
      <c r="CS253" s="278"/>
      <c r="CT253" s="285"/>
      <c r="CU253" s="278"/>
      <c r="CV253" s="278"/>
      <c r="CW253" s="285"/>
      <c r="CZ253" s="338"/>
      <c r="DA253" s="339"/>
      <c r="DB253" s="339"/>
      <c r="DC253" s="340"/>
      <c r="DD253" s="339"/>
      <c r="DE253" s="339"/>
      <c r="DF253" s="340"/>
      <c r="DG253" s="339"/>
      <c r="DH253" s="341"/>
      <c r="DI253" s="319"/>
      <c r="DJ253" s="324"/>
      <c r="DK253" s="324"/>
      <c r="DL253" s="319"/>
      <c r="DM253" s="324"/>
      <c r="DN253" s="324"/>
      <c r="DO253" s="319"/>
      <c r="DP253" s="324"/>
      <c r="DQ253" s="324"/>
    </row>
    <row r="254" spans="1:121" x14ac:dyDescent="0.25">
      <c r="C254" s="70">
        <v>2005</v>
      </c>
      <c r="CQ254" s="285"/>
      <c r="CR254" s="278"/>
      <c r="CS254" s="278"/>
      <c r="CT254" s="285"/>
      <c r="CU254" s="278"/>
      <c r="CV254" s="278"/>
      <c r="CW254" s="285"/>
      <c r="CZ254" s="338"/>
      <c r="DA254" s="339"/>
      <c r="DB254" s="339"/>
      <c r="DC254" s="340"/>
      <c r="DD254" s="339"/>
      <c r="DE254" s="339"/>
      <c r="DF254" s="340"/>
      <c r="DG254" s="339"/>
      <c r="DH254" s="341"/>
      <c r="DI254" s="319"/>
      <c r="DJ254" s="324"/>
      <c r="DK254" s="324"/>
      <c r="DL254" s="319"/>
      <c r="DM254" s="324"/>
      <c r="DN254" s="324"/>
      <c r="DO254" s="319"/>
      <c r="DP254" s="324"/>
      <c r="DQ254" s="324"/>
    </row>
    <row r="255" spans="1:121" ht="30" x14ac:dyDescent="0.25">
      <c r="B255" s="778" t="s">
        <v>57</v>
      </c>
      <c r="C255" s="65" t="s">
        <v>106</v>
      </c>
      <c r="D255" s="65" t="s">
        <v>106</v>
      </c>
      <c r="E255" s="65" t="s">
        <v>106</v>
      </c>
      <c r="CQ255" s="285"/>
      <c r="CR255" s="278"/>
      <c r="CS255" s="278"/>
      <c r="CT255" s="285"/>
      <c r="CU255" s="278"/>
      <c r="CV255" s="278"/>
      <c r="CW255" s="285"/>
      <c r="CZ255" s="338"/>
      <c r="DA255" s="339"/>
      <c r="DB255" s="339"/>
      <c r="DC255" s="340"/>
      <c r="DD255" s="339"/>
      <c r="DE255" s="339"/>
      <c r="DF255" s="340"/>
      <c r="DG255" s="339"/>
      <c r="DH255" s="341"/>
      <c r="DI255" s="319"/>
      <c r="DJ255" s="324"/>
      <c r="DK255" s="324"/>
      <c r="DL255" s="319"/>
      <c r="DM255" s="324"/>
      <c r="DN255" s="324"/>
      <c r="DO255" s="319"/>
      <c r="DP255" s="324"/>
      <c r="DQ255" s="324"/>
    </row>
    <row r="256" spans="1:121" x14ac:dyDescent="0.25">
      <c r="B256" s="778"/>
      <c r="C256" s="65" t="s">
        <v>97</v>
      </c>
      <c r="D256" s="66" t="s">
        <v>80</v>
      </c>
      <c r="E256" s="66" t="s">
        <v>133</v>
      </c>
      <c r="CQ256" s="285"/>
      <c r="CR256" s="278"/>
      <c r="CS256" s="278"/>
      <c r="CT256" s="285"/>
      <c r="CU256" s="278"/>
      <c r="CV256" s="278"/>
      <c r="CW256" s="285"/>
      <c r="CZ256" s="338"/>
      <c r="DA256" s="339"/>
      <c r="DB256" s="339"/>
      <c r="DC256" s="340"/>
      <c r="DD256" s="339"/>
      <c r="DE256" s="339"/>
      <c r="DF256" s="340"/>
      <c r="DG256" s="339"/>
      <c r="DH256" s="341"/>
      <c r="DI256" s="319"/>
      <c r="DJ256" s="324"/>
      <c r="DK256" s="324"/>
      <c r="DL256" s="319"/>
      <c r="DM256" s="324"/>
      <c r="DN256" s="324"/>
      <c r="DO256" s="319"/>
      <c r="DP256" s="324"/>
      <c r="DQ256" s="324"/>
    </row>
    <row r="257" spans="2:121" x14ac:dyDescent="0.25">
      <c r="B257" s="29" t="s">
        <v>58</v>
      </c>
      <c r="C257" s="43">
        <f>+SUM(B200:B213)</f>
        <v>706110</v>
      </c>
      <c r="D257" s="43">
        <f>+SUM(H200:H213)</f>
        <v>0</v>
      </c>
      <c r="E257" s="43">
        <f>+SUM(E200:E213)</f>
        <v>0</v>
      </c>
      <c r="CQ257" s="285"/>
      <c r="CR257" s="278"/>
      <c r="CS257" s="278"/>
      <c r="CT257" s="285"/>
      <c r="CU257" s="278"/>
      <c r="CV257" s="278"/>
      <c r="CW257" s="285"/>
      <c r="CZ257" s="338"/>
      <c r="DA257" s="339"/>
      <c r="DB257" s="339"/>
      <c r="DC257" s="340"/>
      <c r="DD257" s="339"/>
      <c r="DE257" s="339"/>
      <c r="DF257" s="340"/>
      <c r="DG257" s="339"/>
      <c r="DH257" s="341"/>
      <c r="DI257" s="319"/>
      <c r="DJ257" s="324"/>
      <c r="DK257" s="324"/>
      <c r="DL257" s="319"/>
      <c r="DM257" s="324"/>
      <c r="DN257" s="324"/>
      <c r="DO257" s="319"/>
      <c r="DP257" s="324"/>
      <c r="DQ257" s="324"/>
    </row>
    <row r="258" spans="2:121" x14ac:dyDescent="0.25">
      <c r="B258" s="29" t="s">
        <v>59</v>
      </c>
      <c r="C258" s="43">
        <f>+SUM(B181:B194)</f>
        <v>728571</v>
      </c>
      <c r="D258" s="43">
        <f>+SUM(H181:H194)</f>
        <v>228899</v>
      </c>
      <c r="E258" s="43">
        <f>+SUM(E181:E194)</f>
        <v>499672</v>
      </c>
      <c r="CQ258" s="285"/>
      <c r="CR258" s="278"/>
      <c r="CS258" s="278"/>
      <c r="CT258" s="285"/>
      <c r="CU258" s="278"/>
      <c r="CV258" s="278"/>
      <c r="CW258" s="285"/>
      <c r="CZ258" s="338"/>
      <c r="DA258" s="339"/>
      <c r="DB258" s="339"/>
      <c r="DC258" s="340"/>
      <c r="DD258" s="339"/>
      <c r="DE258" s="339"/>
      <c r="DF258" s="340"/>
      <c r="DG258" s="339"/>
      <c r="DH258" s="341"/>
      <c r="DI258" s="319"/>
      <c r="DJ258" s="324"/>
      <c r="DK258" s="324"/>
      <c r="DL258" s="319"/>
      <c r="DM258" s="324"/>
      <c r="DN258" s="324"/>
      <c r="DO258" s="319"/>
      <c r="DP258" s="324"/>
      <c r="DQ258" s="324"/>
    </row>
    <row r="259" spans="2:121" x14ac:dyDescent="0.25">
      <c r="B259" s="29" t="s">
        <v>60</v>
      </c>
      <c r="C259" s="43">
        <f>+SUM(B162:B175)</f>
        <v>690545</v>
      </c>
      <c r="D259" s="43">
        <f>+SUM(H162:H175)</f>
        <v>509358</v>
      </c>
      <c r="E259" s="43">
        <f>+SUM(E162:E175)</f>
        <v>181187</v>
      </c>
      <c r="CQ259" s="285"/>
      <c r="CR259" s="278"/>
      <c r="CS259" s="278"/>
      <c r="CT259" s="285"/>
      <c r="CU259" s="278"/>
      <c r="CV259" s="278"/>
      <c r="CW259" s="285"/>
      <c r="CZ259" s="338"/>
      <c r="DA259" s="339"/>
      <c r="DB259" s="339"/>
      <c r="DC259" s="340"/>
      <c r="DD259" s="339"/>
      <c r="DE259" s="339"/>
      <c r="DF259" s="340"/>
      <c r="DG259" s="339"/>
      <c r="DH259" s="341"/>
      <c r="DI259" s="319"/>
      <c r="DJ259" s="324"/>
      <c r="DK259" s="324"/>
      <c r="DL259" s="319"/>
      <c r="DM259" s="324"/>
      <c r="DN259" s="324"/>
      <c r="DO259" s="319"/>
      <c r="DP259" s="324"/>
      <c r="DQ259" s="324"/>
    </row>
    <row r="260" spans="2:121" x14ac:dyDescent="0.25">
      <c r="B260" s="29" t="s">
        <v>61</v>
      </c>
      <c r="C260" s="43">
        <f>+SUM(B143:B156)</f>
        <v>728479</v>
      </c>
      <c r="D260" s="43">
        <f>+SUM(H143:H156)</f>
        <v>558223</v>
      </c>
      <c r="E260" s="43">
        <f>+SUM(E143:E156)</f>
        <v>170256</v>
      </c>
      <c r="CQ260" s="285"/>
      <c r="CR260" s="278"/>
      <c r="CS260" s="278"/>
      <c r="CT260" s="285"/>
      <c r="CU260" s="278"/>
      <c r="CV260" s="278"/>
      <c r="CW260" s="285"/>
      <c r="CZ260" s="338"/>
      <c r="DA260" s="339"/>
      <c r="DB260" s="339"/>
      <c r="DC260" s="340"/>
      <c r="DD260" s="339"/>
      <c r="DE260" s="339"/>
      <c r="DF260" s="340"/>
      <c r="DG260" s="339"/>
      <c r="DH260" s="341"/>
      <c r="DI260" s="319"/>
      <c r="DJ260" s="324"/>
      <c r="DK260" s="324"/>
      <c r="DL260" s="319"/>
      <c r="DM260" s="324"/>
      <c r="DN260" s="324"/>
      <c r="DO260" s="319"/>
      <c r="DP260" s="324"/>
      <c r="DQ260" s="324"/>
    </row>
    <row r="261" spans="2:121" x14ac:dyDescent="0.25">
      <c r="B261" s="29" t="s">
        <v>62</v>
      </c>
      <c r="C261" s="43">
        <f>+SUM(B124:B137)</f>
        <v>902415</v>
      </c>
      <c r="D261" s="43">
        <f>+SUM(H124:H137)</f>
        <v>522528</v>
      </c>
      <c r="E261" s="43">
        <f>+SUM(E124:E137)</f>
        <v>379887</v>
      </c>
      <c r="CQ261" s="285"/>
      <c r="CR261" s="278"/>
      <c r="CS261" s="278"/>
      <c r="CT261" s="285"/>
      <c r="CU261" s="278"/>
      <c r="CV261" s="278"/>
      <c r="CW261" s="285"/>
      <c r="CZ261" s="338"/>
      <c r="DA261" s="339"/>
      <c r="DB261" s="339"/>
      <c r="DC261" s="340"/>
      <c r="DD261" s="339"/>
      <c r="DE261" s="339"/>
      <c r="DF261" s="340"/>
      <c r="DG261" s="339"/>
      <c r="DH261" s="341"/>
      <c r="DI261" s="319"/>
      <c r="DJ261" s="324"/>
      <c r="DK261" s="324"/>
      <c r="DL261" s="319"/>
      <c r="DM261" s="324"/>
      <c r="DN261" s="324"/>
      <c r="DO261" s="319"/>
      <c r="DP261" s="324"/>
      <c r="DQ261" s="324"/>
    </row>
    <row r="262" spans="2:121" x14ac:dyDescent="0.25">
      <c r="B262" s="29" t="s">
        <v>63</v>
      </c>
      <c r="C262" s="43">
        <f>+SUM(B105:B118)</f>
        <v>738638</v>
      </c>
      <c r="D262" s="43">
        <f>+SUM(H105:H118)</f>
        <v>542282</v>
      </c>
      <c r="E262" s="43">
        <f>+SUM(E105:E118)</f>
        <v>196356</v>
      </c>
      <c r="CQ262" s="285"/>
      <c r="CR262" s="278"/>
      <c r="CS262" s="278"/>
      <c r="CT262" s="285"/>
      <c r="CU262" s="278"/>
      <c r="CV262" s="278"/>
      <c r="CW262" s="285"/>
      <c r="CZ262" s="338"/>
      <c r="DA262" s="339"/>
      <c r="DB262" s="339"/>
      <c r="DC262" s="340"/>
      <c r="DD262" s="339"/>
      <c r="DE262" s="339"/>
      <c r="DF262" s="340"/>
      <c r="DG262" s="339"/>
      <c r="DH262" s="341"/>
      <c r="DI262" s="319"/>
      <c r="DJ262" s="324"/>
      <c r="DK262" s="324"/>
      <c r="DL262" s="319"/>
      <c r="DM262" s="324"/>
      <c r="DN262" s="324"/>
      <c r="DO262" s="319"/>
      <c r="DP262" s="324"/>
      <c r="DQ262" s="324"/>
    </row>
    <row r="263" spans="2:121" x14ac:dyDescent="0.25">
      <c r="B263" s="29" t="s">
        <v>64</v>
      </c>
      <c r="C263" s="43">
        <f>+SUM(B86:B99)</f>
        <v>928767</v>
      </c>
      <c r="D263" s="43">
        <f>+SUM(H86:H99)</f>
        <v>793472</v>
      </c>
      <c r="E263" s="43">
        <f>+SUM(E86:E99)</f>
        <v>135295</v>
      </c>
      <c r="CQ263" s="285"/>
      <c r="CR263" s="278"/>
      <c r="CS263" s="278"/>
      <c r="CT263" s="285"/>
      <c r="CU263" s="278"/>
      <c r="CV263" s="278"/>
      <c r="CW263" s="285"/>
      <c r="CZ263" s="338"/>
      <c r="DA263" s="339"/>
      <c r="DB263" s="339"/>
      <c r="DC263" s="340"/>
      <c r="DD263" s="339"/>
      <c r="DE263" s="339"/>
      <c r="DF263" s="340"/>
      <c r="DG263" s="339"/>
      <c r="DH263" s="341"/>
      <c r="DI263" s="319"/>
      <c r="DJ263" s="324"/>
      <c r="DK263" s="324"/>
      <c r="DL263" s="319"/>
      <c r="DM263" s="324"/>
      <c r="DN263" s="324"/>
      <c r="DO263" s="319"/>
      <c r="DP263" s="324"/>
      <c r="DQ263" s="324"/>
    </row>
    <row r="264" spans="2:121" x14ac:dyDescent="0.25">
      <c r="B264" s="29" t="s">
        <v>65</v>
      </c>
      <c r="C264" s="43">
        <f>+SUM(B67:B80)</f>
        <v>2029449</v>
      </c>
      <c r="D264" s="43">
        <f>+SUM(H67:H80)</f>
        <v>1657226</v>
      </c>
      <c r="E264" s="43">
        <f>+SUM(E67:E80)</f>
        <v>372223</v>
      </c>
      <c r="CQ264" s="285"/>
      <c r="CR264" s="278"/>
      <c r="CS264" s="278"/>
      <c r="CT264" s="285"/>
      <c r="CU264" s="278"/>
      <c r="CV264" s="278"/>
      <c r="CW264" s="285"/>
      <c r="CZ264" s="338"/>
      <c r="DA264" s="339"/>
      <c r="DB264" s="339"/>
      <c r="DC264" s="340"/>
      <c r="DD264" s="339"/>
      <c r="DE264" s="339"/>
      <c r="DF264" s="340"/>
      <c r="DG264" s="339"/>
      <c r="DH264" s="341"/>
      <c r="DI264" s="319"/>
      <c r="DJ264" s="324"/>
      <c r="DK264" s="324"/>
      <c r="DL264" s="319"/>
      <c r="DM264" s="324"/>
      <c r="DN264" s="324"/>
      <c r="DO264" s="319"/>
      <c r="DP264" s="324"/>
      <c r="DQ264" s="324"/>
    </row>
    <row r="265" spans="2:121" x14ac:dyDescent="0.25">
      <c r="B265" s="29" t="s">
        <v>66</v>
      </c>
      <c r="C265" s="43">
        <f>+SUM(B48:B61)</f>
        <v>2221965</v>
      </c>
      <c r="D265" s="43">
        <f>+SUM(H48:H61)</f>
        <v>1572711</v>
      </c>
      <c r="E265" s="43">
        <f>+SUM(E48:E61)</f>
        <v>649254</v>
      </c>
      <c r="CQ265" s="285"/>
      <c r="CR265" s="278"/>
      <c r="CS265" s="278"/>
      <c r="CT265" s="285"/>
      <c r="CU265" s="278"/>
      <c r="CV265" s="278"/>
      <c r="CW265" s="285"/>
      <c r="CZ265" s="338"/>
      <c r="DA265" s="339"/>
      <c r="DB265" s="339"/>
      <c r="DC265" s="340"/>
      <c r="DD265" s="339"/>
      <c r="DE265" s="339"/>
      <c r="DF265" s="340"/>
      <c r="DG265" s="339"/>
      <c r="DH265" s="341"/>
      <c r="DI265" s="319"/>
      <c r="DJ265" s="324"/>
      <c r="DK265" s="324"/>
      <c r="DL265" s="319"/>
      <c r="DM265" s="324"/>
      <c r="DN265" s="324"/>
      <c r="DO265" s="319"/>
      <c r="DP265" s="324"/>
      <c r="DQ265" s="324"/>
    </row>
    <row r="266" spans="2:121" x14ac:dyDescent="0.25">
      <c r="B266" s="29" t="s">
        <v>67</v>
      </c>
      <c r="C266" s="43">
        <f>+SUM(B29:B42)</f>
        <v>922144</v>
      </c>
      <c r="D266" s="43">
        <f>+SUM(H29:H42)</f>
        <v>724636</v>
      </c>
      <c r="E266" s="43">
        <f>+SUM(E29:E42)</f>
        <v>197508</v>
      </c>
      <c r="CQ266" s="285"/>
      <c r="CR266" s="278"/>
      <c r="CS266" s="278"/>
      <c r="CT266" s="285"/>
      <c r="CU266" s="278"/>
      <c r="CV266" s="278"/>
      <c r="CW266" s="285"/>
      <c r="CZ266" s="338"/>
      <c r="DA266" s="339"/>
      <c r="DB266" s="339"/>
      <c r="DC266" s="340"/>
      <c r="DD266" s="339"/>
      <c r="DE266" s="339"/>
      <c r="DF266" s="340"/>
      <c r="DG266" s="339"/>
      <c r="DH266" s="341"/>
      <c r="DI266" s="319"/>
      <c r="DJ266" s="324"/>
      <c r="DK266" s="324"/>
      <c r="DL266" s="319"/>
      <c r="DM266" s="324"/>
      <c r="DN266" s="324"/>
      <c r="DO266" s="319"/>
      <c r="DP266" s="324"/>
      <c r="DQ266" s="324"/>
    </row>
    <row r="267" spans="2:121" x14ac:dyDescent="0.25">
      <c r="B267" s="29" t="s">
        <v>68</v>
      </c>
      <c r="C267" s="43">
        <f>+SUM(B10:B23)</f>
        <v>637287</v>
      </c>
      <c r="D267" s="43">
        <f>+SUM(H10:H23)</f>
        <v>489314</v>
      </c>
      <c r="E267" s="43">
        <f>+SUM(E10:E23)</f>
        <v>147973</v>
      </c>
      <c r="CQ267" s="285"/>
      <c r="CR267" s="278"/>
      <c r="CS267" s="278"/>
      <c r="CT267" s="285"/>
      <c r="CU267" s="278"/>
      <c r="CV267" s="278"/>
      <c r="CW267" s="285"/>
      <c r="CZ267" s="338"/>
      <c r="DA267" s="339"/>
      <c r="DB267" s="339"/>
      <c r="DC267" s="340"/>
      <c r="DD267" s="339"/>
      <c r="DE267" s="339"/>
      <c r="DF267" s="340"/>
      <c r="DG267" s="339"/>
      <c r="DH267" s="341"/>
      <c r="DI267" s="319"/>
      <c r="DJ267" s="324"/>
      <c r="DK267" s="324"/>
      <c r="DL267" s="319"/>
      <c r="DM267" s="324"/>
      <c r="DN267" s="324"/>
      <c r="DO267" s="319"/>
      <c r="DP267" s="324"/>
      <c r="DQ267" s="324"/>
    </row>
    <row r="268" spans="2:121" x14ac:dyDescent="0.25">
      <c r="B268" s="31" t="s">
        <v>69</v>
      </c>
      <c r="C268" s="67">
        <f>+SUM(C257:C267)</f>
        <v>11234370</v>
      </c>
      <c r="D268" s="67">
        <f>+SUM(D257:D267)</f>
        <v>7598649</v>
      </c>
      <c r="E268" s="67">
        <f>+SUM(E257:E267)</f>
        <v>2929611</v>
      </c>
      <c r="CQ268" s="285"/>
      <c r="CR268" s="278"/>
      <c r="CS268" s="278"/>
      <c r="CT268" s="285"/>
      <c r="CU268" s="278"/>
      <c r="CV268" s="278"/>
      <c r="CW268" s="285"/>
      <c r="CZ268" s="338"/>
      <c r="DA268" s="339"/>
      <c r="DB268" s="339"/>
      <c r="DC268" s="340"/>
      <c r="DD268" s="339"/>
      <c r="DE268" s="339"/>
      <c r="DF268" s="340"/>
      <c r="DG268" s="339"/>
      <c r="DH268" s="341"/>
      <c r="DI268" s="319"/>
      <c r="DJ268" s="324"/>
      <c r="DK268" s="324"/>
      <c r="DL268" s="319"/>
      <c r="DM268" s="324"/>
      <c r="DN268" s="324"/>
      <c r="DO268" s="319"/>
      <c r="DP268" s="324"/>
      <c r="DQ268" s="324"/>
    </row>
    <row r="269" spans="2:121" ht="15.75" thickBot="1" x14ac:dyDescent="0.3">
      <c r="C269" s="70">
        <v>2014</v>
      </c>
      <c r="G269" s="70">
        <v>2015</v>
      </c>
      <c r="J269" s="70">
        <v>2016</v>
      </c>
      <c r="M269" s="281">
        <v>2017</v>
      </c>
      <c r="N269" s="70"/>
      <c r="O269" s="70">
        <v>2018</v>
      </c>
      <c r="P269" s="70"/>
      <c r="Q269" s="70"/>
      <c r="R269" s="70"/>
      <c r="S269" s="70">
        <v>2019</v>
      </c>
      <c r="T269" s="70"/>
      <c r="CQ269" s="285"/>
      <c r="CR269" s="278"/>
      <c r="CS269" s="278"/>
      <c r="CT269" s="285"/>
      <c r="CU269" s="278"/>
      <c r="CV269" s="278"/>
      <c r="CW269" s="285"/>
      <c r="CZ269" s="350"/>
      <c r="DA269" s="351"/>
      <c r="DB269" s="351"/>
      <c r="DC269" s="352"/>
      <c r="DD269" s="351"/>
      <c r="DE269" s="351"/>
      <c r="DF269" s="352"/>
      <c r="DG269" s="351"/>
      <c r="DH269" s="353"/>
      <c r="DI269" s="319"/>
      <c r="DJ269" s="324"/>
      <c r="DK269" s="324"/>
      <c r="DL269" s="319"/>
      <c r="DM269" s="324"/>
      <c r="DN269" s="324"/>
      <c r="DO269" s="319"/>
      <c r="DP269" s="324"/>
      <c r="DQ269" s="324"/>
    </row>
    <row r="270" spans="2:121" ht="47.25" customHeight="1" x14ac:dyDescent="0.25">
      <c r="B270" s="778" t="s">
        <v>57</v>
      </c>
      <c r="C270" s="65" t="s">
        <v>106</v>
      </c>
      <c r="D270" s="65" t="s">
        <v>106</v>
      </c>
      <c r="E270" s="65" t="s">
        <v>106</v>
      </c>
      <c r="F270" s="274" t="s">
        <v>106</v>
      </c>
      <c r="G270" s="274" t="s">
        <v>106</v>
      </c>
      <c r="H270" s="274" t="s">
        <v>106</v>
      </c>
      <c r="I270" s="313" t="s">
        <v>106</v>
      </c>
      <c r="J270" s="313" t="s">
        <v>106</v>
      </c>
      <c r="K270" s="313" t="s">
        <v>106</v>
      </c>
      <c r="L270" s="65" t="s">
        <v>106</v>
      </c>
      <c r="M270" s="65" t="s">
        <v>106</v>
      </c>
      <c r="N270" s="65" t="s">
        <v>106</v>
      </c>
      <c r="O270" s="301" t="s">
        <v>106</v>
      </c>
      <c r="P270" s="301" t="s">
        <v>106</v>
      </c>
      <c r="Q270" s="301" t="s">
        <v>106</v>
      </c>
      <c r="R270" s="315" t="s">
        <v>106</v>
      </c>
      <c r="S270" s="315" t="s">
        <v>106</v>
      </c>
      <c r="T270" s="315" t="s">
        <v>106</v>
      </c>
      <c r="BN270" s="190"/>
      <c r="BO270" s="190"/>
      <c r="BW270" s="267"/>
      <c r="BX270" s="64"/>
      <c r="BY270" s="64"/>
      <c r="BZ270" s="267"/>
      <c r="CB270" s="64"/>
      <c r="CC270" s="267"/>
      <c r="CE270" s="64"/>
      <c r="CF270" s="55"/>
      <c r="CG270" s="55"/>
      <c r="CI270" s="64"/>
      <c r="CK270" s="55"/>
      <c r="CL270" s="64"/>
      <c r="CN270" s="55"/>
    </row>
    <row r="271" spans="2:121" x14ac:dyDescent="0.25">
      <c r="B271" s="778"/>
      <c r="C271" s="65" t="s">
        <v>97</v>
      </c>
      <c r="D271" s="66" t="s">
        <v>80</v>
      </c>
      <c r="E271" s="66" t="s">
        <v>133</v>
      </c>
      <c r="F271" s="274" t="s">
        <v>97</v>
      </c>
      <c r="G271" s="275" t="s">
        <v>133</v>
      </c>
      <c r="H271" s="275" t="s">
        <v>80</v>
      </c>
      <c r="I271" s="313" t="s">
        <v>97</v>
      </c>
      <c r="J271" s="314" t="s">
        <v>80</v>
      </c>
      <c r="K271" s="314" t="s">
        <v>133</v>
      </c>
      <c r="L271" s="65" t="s">
        <v>97</v>
      </c>
      <c r="M271" s="66" t="s">
        <v>80</v>
      </c>
      <c r="N271" s="66" t="s">
        <v>133</v>
      </c>
      <c r="O271" s="301" t="s">
        <v>97</v>
      </c>
      <c r="P271" s="301" t="s">
        <v>80</v>
      </c>
      <c r="Q271" s="301" t="s">
        <v>133</v>
      </c>
      <c r="R271" s="315" t="s">
        <v>97</v>
      </c>
      <c r="S271" s="315" t="s">
        <v>80</v>
      </c>
      <c r="T271" s="315" t="s">
        <v>133</v>
      </c>
      <c r="BN271" s="190"/>
      <c r="BO271" s="190"/>
      <c r="BW271" s="267"/>
      <c r="BX271" s="64"/>
      <c r="BY271" s="64"/>
      <c r="BZ271" s="267"/>
      <c r="CB271" s="64"/>
      <c r="CC271" s="267"/>
      <c r="CE271" s="64"/>
      <c r="CF271" s="55"/>
      <c r="CG271" s="55"/>
      <c r="CI271" s="64"/>
      <c r="CK271" s="55"/>
      <c r="CL271" s="64"/>
      <c r="CN271" s="55"/>
    </row>
    <row r="272" spans="2:121" x14ac:dyDescent="0.25">
      <c r="B272" s="29" t="s">
        <v>58</v>
      </c>
      <c r="C272" s="43">
        <f>+SUM(BP200:BP213)</f>
        <v>816098</v>
      </c>
      <c r="D272" s="43">
        <f>+SUM(BS200:BS213)</f>
        <v>0</v>
      </c>
      <c r="E272" s="43">
        <f>+SUM(BV200:BV213)</f>
        <v>0</v>
      </c>
      <c r="F272" s="43">
        <f>+SUM(BY200:BY213)</f>
        <v>831861</v>
      </c>
      <c r="G272" s="43">
        <f>+SUM(CB200:CB213)</f>
        <v>0</v>
      </c>
      <c r="H272" s="43">
        <f>+SUM(CE200:CE213)</f>
        <v>0</v>
      </c>
      <c r="I272" s="43">
        <f>+SUM(CH200:CH213)</f>
        <v>847628</v>
      </c>
      <c r="J272" s="43">
        <f>+SUM(CN200:CN213)</f>
        <v>0</v>
      </c>
      <c r="K272" s="43">
        <f>+SUM(CO200:CO213)</f>
        <v>0</v>
      </c>
      <c r="L272" s="43">
        <f>+SUM(CQ200:CQ213)</f>
        <v>863451</v>
      </c>
      <c r="M272" s="43">
        <f>+SUM(CW200:CW213)</f>
        <v>0</v>
      </c>
      <c r="N272" s="43">
        <f>+SUM(CT200:CT213)</f>
        <v>0</v>
      </c>
      <c r="O272" s="43">
        <f>+SUM(CZ200:CZ213)</f>
        <v>879427</v>
      </c>
      <c r="P272" s="43">
        <f>+SUM(DF200:DF213)</f>
        <v>0</v>
      </c>
      <c r="Q272" s="43">
        <f>+SUM(DC200:DC213)</f>
        <v>0</v>
      </c>
      <c r="R272" s="43">
        <f>+SUM(DI200:DI213)</f>
        <v>895649</v>
      </c>
      <c r="S272" s="43">
        <f>+SUM(DO200:DO213)</f>
        <v>0</v>
      </c>
      <c r="T272" s="43">
        <f>+SUM(DL200:DL213)</f>
        <v>0</v>
      </c>
      <c r="BN272" s="190"/>
      <c r="BO272" s="190"/>
      <c r="BW272" s="267"/>
      <c r="BX272" s="64"/>
      <c r="BY272" s="64"/>
      <c r="BZ272" s="267"/>
      <c r="CB272" s="64"/>
      <c r="CC272" s="267"/>
      <c r="CE272" s="64"/>
      <c r="CF272" s="55"/>
      <c r="CG272" s="55"/>
      <c r="CI272" s="64"/>
      <c r="CK272" s="55"/>
      <c r="CL272" s="64"/>
      <c r="CN272" s="55"/>
    </row>
    <row r="273" spans="2:92" x14ac:dyDescent="0.25">
      <c r="B273" s="29" t="s">
        <v>59</v>
      </c>
      <c r="C273" s="43">
        <f>+SUM(BP181:BP194)</f>
        <v>1000439</v>
      </c>
      <c r="D273" s="43">
        <f>+SUM(BV181:BV194)</f>
        <v>273344</v>
      </c>
      <c r="E273" s="43">
        <f>+SUM(BS181:BS194)</f>
        <v>727095</v>
      </c>
      <c r="F273" s="43">
        <f>+SUM(BY181:BY194)</f>
        <v>1048849</v>
      </c>
      <c r="G273" s="43">
        <f>+SUM(CB181:CB194)</f>
        <v>767758</v>
      </c>
      <c r="H273" s="43">
        <f>+SUM(CE181:CE194)</f>
        <v>281091</v>
      </c>
      <c r="I273" s="43">
        <f>+SUM(CH181:CH194)</f>
        <v>1099876</v>
      </c>
      <c r="J273" s="43">
        <f>+SUM(CN181:CN194)</f>
        <v>289284</v>
      </c>
      <c r="K273" s="43">
        <f>+SUM(CK181:CK194)</f>
        <v>810592</v>
      </c>
      <c r="L273" s="43">
        <f>+SUM(CQ181:CQ194)</f>
        <v>1153649</v>
      </c>
      <c r="M273" s="43">
        <f>+SUM(CW181:CW194)</f>
        <v>297983</v>
      </c>
      <c r="N273" s="43">
        <f>+SUM(CT181:CT194)</f>
        <v>855666</v>
      </c>
      <c r="O273" s="43">
        <f>+SUM(CZ181:CZ194)</f>
        <v>1210245</v>
      </c>
      <c r="P273" s="43">
        <f>+SUM(DF181:DF194)</f>
        <v>307198</v>
      </c>
      <c r="Q273" s="43">
        <f>+SUM(DC181:DC194)</f>
        <v>903047</v>
      </c>
      <c r="R273" s="43">
        <f>+SUM(DI181:DI194)</f>
        <v>1269756</v>
      </c>
      <c r="S273" s="43">
        <f>+SUM(DO181:DO194)</f>
        <v>316975</v>
      </c>
      <c r="T273" s="43">
        <f>+SUM(DL181:DL194)</f>
        <v>952781</v>
      </c>
      <c r="BN273" s="190"/>
      <c r="BO273" s="190"/>
      <c r="BW273" s="267"/>
      <c r="BX273" s="64"/>
      <c r="BY273" s="64"/>
      <c r="BZ273" s="267"/>
      <c r="CB273" s="64"/>
      <c r="CC273" s="267"/>
      <c r="CE273" s="64"/>
      <c r="CF273" s="55"/>
      <c r="CG273" s="55"/>
      <c r="CI273" s="64"/>
      <c r="CK273" s="55"/>
      <c r="CL273" s="64"/>
      <c r="CN273" s="55"/>
    </row>
    <row r="274" spans="2:92" x14ac:dyDescent="0.25">
      <c r="B274" s="29" t="s">
        <v>60</v>
      </c>
      <c r="C274" s="43">
        <f>+SUM(BP162:BP175)</f>
        <v>756221</v>
      </c>
      <c r="D274" s="43">
        <f>+SUM(BV162:BV175)</f>
        <v>545454</v>
      </c>
      <c r="E274" s="43">
        <f>+SUM(BS162:BS175)</f>
        <v>210767</v>
      </c>
      <c r="F274" s="43">
        <f>+SUM(BY162:BY175)</f>
        <v>771680</v>
      </c>
      <c r="G274" s="43">
        <f>+SUM(CB162:CB175)</f>
        <v>216034</v>
      </c>
      <c r="H274" s="43">
        <f>+SUM(CE162:CE175)</f>
        <v>555646</v>
      </c>
      <c r="I274" s="43">
        <f>+SUM(CH162:CH175)</f>
        <v>788402</v>
      </c>
      <c r="J274" s="43">
        <f>+SUM(CN162:CN175)</f>
        <v>566930</v>
      </c>
      <c r="K274" s="43">
        <f>+SUM(CK162:CK175)</f>
        <v>221472</v>
      </c>
      <c r="L274" s="43">
        <f>+SUM(CQ162:CQ175)</f>
        <v>806279</v>
      </c>
      <c r="M274" s="43">
        <f>+SUM(CW162:CW175)</f>
        <v>579223</v>
      </c>
      <c r="N274" s="43">
        <f>+SUM(CT162:CT175)</f>
        <v>227056</v>
      </c>
      <c r="O274" s="43">
        <f>+SUM(CZ162:CZ175)</f>
        <v>825019</v>
      </c>
      <c r="P274" s="43">
        <f>+SUM(DF162:DF175)</f>
        <v>592255</v>
      </c>
      <c r="Q274" s="43">
        <f>+SUM(DC162:DC175)</f>
        <v>232764</v>
      </c>
      <c r="R274" s="43">
        <f>+SUM(DI162:DI175)</f>
        <v>844380</v>
      </c>
      <c r="S274" s="43">
        <f>+SUM(DO162:DO175)</f>
        <v>605769</v>
      </c>
      <c r="T274" s="43">
        <f>+SUM(DL162:DL175)</f>
        <v>238611</v>
      </c>
      <c r="BN274" s="190"/>
      <c r="BO274" s="190"/>
      <c r="BW274" s="267"/>
      <c r="BX274" s="64"/>
      <c r="BY274" s="64"/>
      <c r="BZ274" s="267"/>
      <c r="CB274" s="64"/>
      <c r="CC274" s="267"/>
      <c r="CE274" s="64"/>
      <c r="CF274" s="55"/>
      <c r="CG274" s="55"/>
      <c r="CI274" s="64"/>
      <c r="CK274" s="55"/>
      <c r="CL274" s="64"/>
      <c r="CN274" s="55"/>
    </row>
    <row r="275" spans="2:92" x14ac:dyDescent="0.25">
      <c r="B275" s="29" t="s">
        <v>61</v>
      </c>
      <c r="C275" s="43">
        <f>+SUM(BP143:BP156)</f>
        <v>801557</v>
      </c>
      <c r="D275" s="43">
        <f>+SUM(BV143:BV156)</f>
        <v>585890</v>
      </c>
      <c r="E275" s="43">
        <f>+SUM(BS143:BS156)</f>
        <v>215667</v>
      </c>
      <c r="F275" s="43">
        <f>+SUM(BY143:BY156)</f>
        <v>818032</v>
      </c>
      <c r="G275" s="43">
        <f>+SUM(CB143:CB156)</f>
        <v>223680</v>
      </c>
      <c r="H275" s="43">
        <f>+SUM(CE143:CE156)</f>
        <v>594352</v>
      </c>
      <c r="I275" s="43">
        <f>+SUM(CH143:CH156)</f>
        <v>835809</v>
      </c>
      <c r="J275" s="43">
        <f>+SUM(CN143:CN156)</f>
        <v>603749</v>
      </c>
      <c r="K275" s="43">
        <f>+SUM(CK143:CK156)</f>
        <v>232060</v>
      </c>
      <c r="L275" s="43">
        <f>+SUM(CQ143:CQ156)</f>
        <v>854777</v>
      </c>
      <c r="M275" s="43">
        <f>+SUM(CW143:CW156)</f>
        <v>613961</v>
      </c>
      <c r="N275" s="43">
        <f>+SUM(CT143:CT156)</f>
        <v>240816</v>
      </c>
      <c r="O275" s="43">
        <f>+SUM(CZ143:CZ156)</f>
        <v>874840</v>
      </c>
      <c r="P275" s="43">
        <f>+SUM(DF143:DF156)</f>
        <v>624890</v>
      </c>
      <c r="Q275" s="43">
        <f>+SUM(DC143:DC156)</f>
        <v>249950</v>
      </c>
      <c r="R275" s="43">
        <f>+SUM(DI143:DI156)</f>
        <v>895936</v>
      </c>
      <c r="S275" s="43">
        <f>+SUM(DO143:DO156)</f>
        <v>636471</v>
      </c>
      <c r="T275" s="43">
        <f>+SUM(DL143:DL156)</f>
        <v>259465</v>
      </c>
      <c r="BN275" s="190"/>
      <c r="BO275" s="190"/>
      <c r="BW275" s="267"/>
      <c r="BX275" s="64"/>
      <c r="BY275" s="64"/>
      <c r="BZ275" s="267"/>
      <c r="CB275" s="64"/>
      <c r="CC275" s="267"/>
      <c r="CE275" s="64"/>
      <c r="CF275" s="55"/>
      <c r="CG275" s="55"/>
      <c r="CI275" s="64"/>
      <c r="CK275" s="55"/>
      <c r="CL275" s="64"/>
      <c r="CN275" s="55"/>
    </row>
    <row r="276" spans="2:92" x14ac:dyDescent="0.25">
      <c r="B276" s="29" t="s">
        <v>62</v>
      </c>
      <c r="C276" s="43">
        <f>+SUM(BP124:BP137)</f>
        <v>1074215</v>
      </c>
      <c r="D276" s="43">
        <f>+SUM(BV124:BV137)</f>
        <v>636740</v>
      </c>
      <c r="E276" s="43">
        <f>+SUM(BS124:BS137)</f>
        <v>437475</v>
      </c>
      <c r="F276" s="43">
        <f>+SUM(BY124:BY137)</f>
        <v>1105762</v>
      </c>
      <c r="G276" s="43">
        <f>+SUM(CB124:CB137)</f>
        <v>447280</v>
      </c>
      <c r="H276" s="43">
        <f>+SUM(CE124:CE137)</f>
        <v>658482</v>
      </c>
      <c r="I276" s="43">
        <f>+SUM(CH124:CH137)</f>
        <v>1138848</v>
      </c>
      <c r="J276" s="43">
        <f>+SUM(CN124:CN137)</f>
        <v>681431</v>
      </c>
      <c r="K276" s="43">
        <f>+SUM(CK124:CK137)</f>
        <v>457417</v>
      </c>
      <c r="L276" s="43">
        <f>+SUM(CQ124:CQ137)</f>
        <v>1173366</v>
      </c>
      <c r="M276" s="43">
        <f>+SUM(CW124:CW137)</f>
        <v>705470</v>
      </c>
      <c r="N276" s="43">
        <f>+SUM(CT124:CT137)</f>
        <v>467896</v>
      </c>
      <c r="O276" s="43">
        <f>+SUM(CZ124:CZ137)</f>
        <v>1209283</v>
      </c>
      <c r="P276" s="43">
        <f>+SUM(DF124:DF137)</f>
        <v>730505</v>
      </c>
      <c r="Q276" s="43">
        <f>+SUM(DC124:DC137)</f>
        <v>478778</v>
      </c>
      <c r="R276" s="43">
        <f>+SUM(DI124:DI137)</f>
        <v>1246543</v>
      </c>
      <c r="S276" s="43">
        <f>+SUM(DO124:DO137)</f>
        <v>756431</v>
      </c>
      <c r="T276" s="43">
        <f>+SUM(DL124:DL137)</f>
        <v>490112</v>
      </c>
      <c r="BN276" s="190"/>
      <c r="BO276" s="190"/>
      <c r="BW276" s="267"/>
      <c r="BX276" s="64"/>
      <c r="BY276" s="64"/>
      <c r="BZ276" s="267"/>
      <c r="CB276" s="64"/>
      <c r="CC276" s="267"/>
      <c r="CE276" s="64"/>
      <c r="CF276" s="55"/>
      <c r="CG276" s="55"/>
      <c r="CI276" s="64"/>
      <c r="CK276" s="55"/>
      <c r="CL276" s="64"/>
      <c r="CN276" s="55"/>
    </row>
    <row r="277" spans="2:92" x14ac:dyDescent="0.25">
      <c r="B277" s="29" t="s">
        <v>63</v>
      </c>
      <c r="C277" s="43">
        <f>+SUM(BP105:BP118)</f>
        <v>957380</v>
      </c>
      <c r="D277" s="42">
        <f>+SUM(BV105:BV118)</f>
        <v>710181</v>
      </c>
      <c r="E277" s="42">
        <f>+SUM(BS105:BS118)</f>
        <v>247199</v>
      </c>
      <c r="F277" s="43">
        <f t="shared" ref="F277:F282" si="0">+SUM(BY105:BY118)</f>
        <v>994397</v>
      </c>
      <c r="G277" s="43">
        <f t="shared" ref="G277:G282" si="1">+SUM(CB105:CB118)</f>
        <v>255729</v>
      </c>
      <c r="H277" s="43">
        <f t="shared" ref="H277:H282" si="2">+SUM(CE105:CE118)</f>
        <v>738668</v>
      </c>
      <c r="I277" s="43">
        <f>+SUM(CH105:CH118)</f>
        <v>1032887</v>
      </c>
      <c r="J277" s="43">
        <f>+SUM(CN105:CN118)</f>
        <v>768278</v>
      </c>
      <c r="K277" s="43">
        <f>+SUM(CK105:CK118)</f>
        <v>264609</v>
      </c>
      <c r="L277" s="43">
        <f>+SUM(CQ105:CQ118)</f>
        <v>1072831</v>
      </c>
      <c r="M277" s="43">
        <f>+SUM(CW105:CW118)</f>
        <v>798985</v>
      </c>
      <c r="N277" s="43">
        <f>+SUM(CT105:CT118)</f>
        <v>273846</v>
      </c>
      <c r="O277" s="43">
        <f>+SUM(CZ105:CZ118)</f>
        <v>1114372</v>
      </c>
      <c r="P277" s="43">
        <f>+SUM(DF105:DF118)</f>
        <v>830877</v>
      </c>
      <c r="Q277" s="43">
        <f>+SUM(DC105:DC118)</f>
        <v>283495</v>
      </c>
      <c r="R277" s="43">
        <f>+SUM(DI105:DI118)</f>
        <v>1157577</v>
      </c>
      <c r="S277" s="43">
        <f>+SUM(DO105:DO118)</f>
        <v>863978</v>
      </c>
      <c r="T277" s="43">
        <f>+SUM(DL105:DL118)</f>
        <v>293599</v>
      </c>
      <c r="BN277" s="190"/>
      <c r="BO277" s="190"/>
      <c r="BW277" s="267"/>
      <c r="BX277" s="64"/>
      <c r="BY277" s="64"/>
      <c r="BZ277" s="267"/>
      <c r="CB277" s="64"/>
      <c r="CC277" s="267"/>
      <c r="CE277" s="64"/>
      <c r="CF277" s="55"/>
      <c r="CG277" s="55"/>
      <c r="CI277" s="64"/>
      <c r="CK277" s="55"/>
      <c r="CL277" s="64"/>
      <c r="CN277" s="55"/>
    </row>
    <row r="278" spans="2:92" x14ac:dyDescent="0.25">
      <c r="B278" s="29" t="s">
        <v>64</v>
      </c>
      <c r="C278" s="43">
        <f>+SUM(BP86:BP99)</f>
        <v>1252326</v>
      </c>
      <c r="D278" s="42">
        <f>+SUM(BV86:BV99)</f>
        <v>1063191</v>
      </c>
      <c r="E278" s="42">
        <f>+SUM(BS86:BS99)</f>
        <v>189135</v>
      </c>
      <c r="F278" s="43">
        <f t="shared" si="0"/>
        <v>772679</v>
      </c>
      <c r="G278" s="43">
        <f t="shared" si="1"/>
        <v>199779</v>
      </c>
      <c r="H278" s="43">
        <f t="shared" si="2"/>
        <v>572900</v>
      </c>
      <c r="I278" s="43">
        <f>+SUM(CH86:CH99)</f>
        <v>1363482</v>
      </c>
      <c r="J278" s="43">
        <f>+SUM(CN86:CN99)</f>
        <v>1155216</v>
      </c>
      <c r="K278" s="43">
        <f>+SUM(CK86:CK99)</f>
        <v>208266</v>
      </c>
      <c r="L278" s="43">
        <f>+SUM(CQ86:CQ99)</f>
        <v>1423048</v>
      </c>
      <c r="M278" s="43">
        <f>+SUM(CW86:CW99)</f>
        <v>1204533</v>
      </c>
      <c r="N278" s="43">
        <f>+SUM(CT86:CT99)</f>
        <v>218515</v>
      </c>
      <c r="O278" s="43">
        <f>+SUM(CZ86:CZ99)</f>
        <v>1485334</v>
      </c>
      <c r="P278" s="43">
        <f>+SUM(DF86:DF99)</f>
        <v>1256084</v>
      </c>
      <c r="Q278" s="43">
        <f>+SUM(DC86:DC99)</f>
        <v>229250</v>
      </c>
      <c r="R278" s="43">
        <f>+SUM(DI86:DI99)</f>
        <v>1550212</v>
      </c>
      <c r="S278" s="43">
        <f>+SUM(DO86:DO99)</f>
        <v>1309736</v>
      </c>
      <c r="T278" s="43">
        <f>+SUM(DL86:DL99)</f>
        <v>240476</v>
      </c>
      <c r="BN278" s="190"/>
      <c r="BO278" s="190"/>
      <c r="BW278" s="267"/>
      <c r="BX278" s="64"/>
      <c r="BY278" s="64"/>
      <c r="BZ278" s="267"/>
      <c r="CB278" s="64"/>
      <c r="CC278" s="267"/>
      <c r="CE278" s="64"/>
      <c r="CF278" s="55"/>
      <c r="CG278" s="55"/>
      <c r="CI278" s="64"/>
      <c r="CK278" s="55"/>
      <c r="CL278" s="64"/>
      <c r="CN278" s="55"/>
    </row>
    <row r="279" spans="2:92" x14ac:dyDescent="0.25">
      <c r="B279" s="29" t="s">
        <v>65</v>
      </c>
      <c r="C279" s="43">
        <f>+SUM(BP67:BP80)</f>
        <v>2480772</v>
      </c>
      <c r="D279" s="42">
        <f>+SUM(BV67:BV80)</f>
        <v>1926052</v>
      </c>
      <c r="E279" s="42">
        <f>+SUM(BS67:BS80)</f>
        <v>554720</v>
      </c>
      <c r="F279" s="43">
        <f t="shared" si="0"/>
        <v>2644008</v>
      </c>
      <c r="G279" s="43">
        <f t="shared" si="1"/>
        <v>886729</v>
      </c>
      <c r="H279" s="43">
        <f t="shared" si="2"/>
        <v>1757279</v>
      </c>
      <c r="I279" s="43">
        <f>+SUM(CH67:CH80)</f>
        <v>2621730</v>
      </c>
      <c r="J279" s="43">
        <f>+SUM(CN67:CN80)</f>
        <v>1998653</v>
      </c>
      <c r="K279" s="43">
        <f>+SUM(CK67:CK80)</f>
        <v>623077</v>
      </c>
      <c r="L279" s="43">
        <f>+SUM(CQ67:CQ80)</f>
        <v>2696954</v>
      </c>
      <c r="M279" s="43">
        <f>+SUM(CW67:CW80)</f>
        <v>2036684</v>
      </c>
      <c r="N279" s="43">
        <f>+SUM(CT67:CT80)</f>
        <v>660270</v>
      </c>
      <c r="O279" s="43">
        <f>+SUM(CZ67:CZ80)</f>
        <v>2776094</v>
      </c>
      <c r="P279" s="43">
        <f>+SUM(DF67:DF80)</f>
        <v>2076499</v>
      </c>
      <c r="Q279" s="43">
        <f>+SUM(DC67:DC80)</f>
        <v>699595</v>
      </c>
      <c r="R279" s="43">
        <f>+SUM(DI67:DI80)</f>
        <v>2859322</v>
      </c>
      <c r="S279" s="43">
        <f>+SUM(DO67:DO80)</f>
        <v>2118235</v>
      </c>
      <c r="T279" s="43">
        <f>+SUM(DL67:DL80)</f>
        <v>741087</v>
      </c>
      <c r="BN279" s="190"/>
      <c r="BO279" s="190"/>
      <c r="BW279" s="267"/>
      <c r="BX279" s="64"/>
      <c r="BY279" s="64"/>
      <c r="BZ279" s="267"/>
      <c r="CB279" s="64"/>
      <c r="CC279" s="267"/>
      <c r="CE279" s="64"/>
      <c r="CF279" s="55"/>
      <c r="CG279" s="55"/>
      <c r="CI279" s="64"/>
      <c r="CK279" s="55"/>
      <c r="CL279" s="64"/>
      <c r="CN279" s="55"/>
    </row>
    <row r="280" spans="2:92" x14ac:dyDescent="0.25">
      <c r="B280" s="29" t="s">
        <v>66</v>
      </c>
      <c r="C280" s="43">
        <f>+SUM(BP48:BP61)</f>
        <v>2736712</v>
      </c>
      <c r="D280" s="42">
        <f>+SUM(BV48:BV61)</f>
        <v>1831135</v>
      </c>
      <c r="E280" s="42">
        <f>+SUM(BS48:BS61)</f>
        <v>905577</v>
      </c>
      <c r="F280" s="43">
        <f t="shared" si="0"/>
        <v>2851486</v>
      </c>
      <c r="G280" s="43">
        <f t="shared" si="1"/>
        <v>943794</v>
      </c>
      <c r="H280" s="43">
        <f t="shared" si="2"/>
        <v>1907692</v>
      </c>
      <c r="I280" s="43">
        <f>+SUM(CH48:CH61)</f>
        <v>2889382</v>
      </c>
      <c r="J280" s="43">
        <f>+SUM(CN48:CN61)</f>
        <v>1892327</v>
      </c>
      <c r="K280" s="43">
        <f>+SUM(CK48:CK61)</f>
        <v>997055</v>
      </c>
      <c r="L280" s="43">
        <f>+SUM(CQ48:CQ61)</f>
        <v>2969345</v>
      </c>
      <c r="M280" s="43">
        <f>+SUM(CW48:CW61)</f>
        <v>1922988</v>
      </c>
      <c r="N280" s="43">
        <f>+SUM(CT48:CT61)</f>
        <v>1046357</v>
      </c>
      <c r="O280" s="43">
        <f>+SUM(CZ48:CZ61)</f>
        <v>3052932</v>
      </c>
      <c r="P280" s="43">
        <f>+SUM(DF48:DF61)</f>
        <v>1954700</v>
      </c>
      <c r="Q280" s="43">
        <f>+SUM(DC48:DC61)</f>
        <v>1098232</v>
      </c>
      <c r="R280" s="43">
        <f>+SUM(DI48:DI61)</f>
        <v>3140711</v>
      </c>
      <c r="S280" s="43">
        <f>+SUM(DO48:DO61)</f>
        <v>1987962</v>
      </c>
      <c r="T280" s="43">
        <f>+SUM(DL48:DL61)</f>
        <v>1152749</v>
      </c>
      <c r="BN280" s="190"/>
      <c r="BO280" s="190"/>
      <c r="BW280" s="267"/>
      <c r="BX280" s="64"/>
      <c r="BY280" s="64"/>
      <c r="BZ280" s="267"/>
      <c r="CB280" s="64"/>
      <c r="CC280" s="267"/>
      <c r="CE280" s="64"/>
      <c r="CF280" s="55"/>
      <c r="CG280" s="55"/>
      <c r="CI280" s="64"/>
      <c r="CK280" s="55"/>
      <c r="CL280" s="64"/>
      <c r="CN280" s="55"/>
    </row>
    <row r="281" spans="2:92" x14ac:dyDescent="0.25">
      <c r="B281" s="29" t="s">
        <v>67</v>
      </c>
      <c r="C281" s="43">
        <f>+SUM(BP29:BP42)</f>
        <v>1041457</v>
      </c>
      <c r="D281" s="42">
        <f>+SUM(BV29:BV42)</f>
        <v>773905</v>
      </c>
      <c r="E281" s="42">
        <f>+SUM(BS29:BS42)</f>
        <v>267552</v>
      </c>
      <c r="F281" s="43">
        <f t="shared" si="0"/>
        <v>3047761</v>
      </c>
      <c r="G281" s="43">
        <f t="shared" si="1"/>
        <v>1009610</v>
      </c>
      <c r="H281" s="43">
        <f t="shared" si="2"/>
        <v>2038151</v>
      </c>
      <c r="I281" s="43">
        <f>+SUM(CH29:CH42)</f>
        <v>1074232</v>
      </c>
      <c r="J281" s="43">
        <f>+SUM(CN29:CN42)</f>
        <v>781166</v>
      </c>
      <c r="K281" s="43">
        <f>+SUM(CK29:CK42)</f>
        <v>293066</v>
      </c>
      <c r="L281" s="43">
        <f>+SUM(CQ29:CQ42)</f>
        <v>1091325</v>
      </c>
      <c r="M281" s="43">
        <f>+SUM(CW29:CW42)</f>
        <v>784454</v>
      </c>
      <c r="N281" s="43">
        <f>+SUM(CT29:CT42)</f>
        <v>306871</v>
      </c>
      <c r="O281" s="43">
        <f>+SUM(CZ29:CZ42)</f>
        <v>1109616</v>
      </c>
      <c r="P281" s="43">
        <f>+SUM(DF29:DF42)</f>
        <v>788146</v>
      </c>
      <c r="Q281" s="43">
        <f>+SUM(DC29:DC42)</f>
        <v>321470</v>
      </c>
      <c r="R281" s="43">
        <f>+SUM(DI29:DI42)</f>
        <v>1129655</v>
      </c>
      <c r="S281" s="43">
        <f>+SUM(DO29:DO42)</f>
        <v>792725</v>
      </c>
      <c r="T281" s="43">
        <f>+SUM(DL29:DL42)</f>
        <v>336930</v>
      </c>
      <c r="BN281" s="190"/>
      <c r="BO281" s="190"/>
      <c r="BW281" s="267"/>
      <c r="BX281" s="64"/>
      <c r="BY281" s="64"/>
      <c r="BZ281" s="267"/>
      <c r="CB281" s="64"/>
      <c r="CC281" s="267"/>
      <c r="CE281" s="64"/>
      <c r="CF281" s="55"/>
      <c r="CG281" s="55"/>
      <c r="CI281" s="64"/>
      <c r="CK281" s="55"/>
      <c r="CL281" s="64"/>
      <c r="CN281" s="55"/>
    </row>
    <row r="282" spans="2:92" x14ac:dyDescent="0.25">
      <c r="B282" s="29" t="s">
        <v>68</v>
      </c>
      <c r="C282" s="43">
        <f>+SUM(BP10:BP23)</f>
        <v>849711</v>
      </c>
      <c r="D282" s="42">
        <f>+SUM(BV10:BV23)</f>
        <v>640619</v>
      </c>
      <c r="E282" s="42">
        <f>+SUM(BS10:BS23)</f>
        <v>209092</v>
      </c>
      <c r="F282" s="43">
        <f t="shared" si="0"/>
        <v>3247023</v>
      </c>
      <c r="G282" s="43">
        <f t="shared" si="1"/>
        <v>1082283</v>
      </c>
      <c r="H282" s="43">
        <f t="shared" si="2"/>
        <v>2164740</v>
      </c>
      <c r="I282" s="43">
        <f>+SUM(CH10:CH23)</f>
        <v>914490</v>
      </c>
      <c r="J282" s="43">
        <f>+SUM(CN10:CN23)</f>
        <v>684067</v>
      </c>
      <c r="K282" s="43">
        <f>+SUM(CK10:CK23)</f>
        <v>230423</v>
      </c>
      <c r="L282" s="43">
        <f>+SUM(CQ10:CQ23)</f>
        <v>948837</v>
      </c>
      <c r="M282" s="43">
        <f>+SUM(CW10:CW23)</f>
        <v>706954</v>
      </c>
      <c r="N282" s="43">
        <f>+SUM(CT10:CT23)</f>
        <v>241883</v>
      </c>
      <c r="O282" s="43">
        <f>+SUM(CZ10:CZ23)</f>
        <v>1022655</v>
      </c>
      <c r="P282" s="43">
        <f>+SUM(DF10:DF23)</f>
        <v>756109</v>
      </c>
      <c r="Q282" s="43">
        <f>+SUM(DC10:DC23)</f>
        <v>266546</v>
      </c>
      <c r="R282" s="43">
        <f>+SUM(DI10:DI23)</f>
        <v>1022655</v>
      </c>
      <c r="S282" s="43">
        <f>+SUM(DO10:DO23)</f>
        <v>756109</v>
      </c>
      <c r="T282" s="43">
        <f>+SUM(DL10:DL23)</f>
        <v>266546</v>
      </c>
      <c r="BN282" s="190"/>
      <c r="BO282" s="190"/>
      <c r="BW282" s="267"/>
      <c r="BX282" s="64"/>
      <c r="BY282" s="64"/>
      <c r="BZ282" s="267"/>
      <c r="CB282" s="64"/>
      <c r="CC282" s="267"/>
      <c r="CE282" s="64"/>
      <c r="CF282" s="55"/>
      <c r="CG282" s="55"/>
      <c r="CI282" s="64"/>
      <c r="CK282" s="55"/>
      <c r="CL282" s="64"/>
      <c r="CN282" s="55"/>
    </row>
    <row r="283" spans="2:92" x14ac:dyDescent="0.25">
      <c r="B283" s="31" t="s">
        <v>69</v>
      </c>
      <c r="C283" s="67">
        <f t="shared" ref="C283:N283" si="3">+SUM(C272:C282)</f>
        <v>13766888</v>
      </c>
      <c r="D283" s="67">
        <f t="shared" si="3"/>
        <v>8986511</v>
      </c>
      <c r="E283" s="67">
        <f t="shared" si="3"/>
        <v>3964279</v>
      </c>
      <c r="F283" s="67">
        <f t="shared" si="3"/>
        <v>18133538</v>
      </c>
      <c r="G283" s="67">
        <f t="shared" si="3"/>
        <v>6032676</v>
      </c>
      <c r="H283" s="67">
        <f t="shared" si="3"/>
        <v>11269001</v>
      </c>
      <c r="I283" s="67">
        <f t="shared" si="3"/>
        <v>14606766</v>
      </c>
      <c r="J283" s="67">
        <f t="shared" si="3"/>
        <v>9421101</v>
      </c>
      <c r="K283" s="67">
        <f t="shared" si="3"/>
        <v>4338037</v>
      </c>
      <c r="L283" s="67">
        <f t="shared" si="3"/>
        <v>15053862</v>
      </c>
      <c r="M283" s="67">
        <f t="shared" si="3"/>
        <v>9651235</v>
      </c>
      <c r="N283" s="67">
        <f t="shared" si="3"/>
        <v>4539176</v>
      </c>
      <c r="O283" s="67">
        <f t="shared" ref="O283:T283" si="4">+SUM(O272:O282)</f>
        <v>15559817</v>
      </c>
      <c r="P283" s="67">
        <f t="shared" si="4"/>
        <v>9917263</v>
      </c>
      <c r="Q283" s="67">
        <f t="shared" si="4"/>
        <v>4763127</v>
      </c>
      <c r="R283" s="67">
        <f t="shared" si="4"/>
        <v>16012396</v>
      </c>
      <c r="S283" s="67">
        <f t="shared" si="4"/>
        <v>10144391</v>
      </c>
      <c r="T283" s="67">
        <f t="shared" si="4"/>
        <v>4972356</v>
      </c>
      <c r="BN283" s="190"/>
      <c r="BO283" s="190"/>
      <c r="BW283" s="267"/>
      <c r="BX283" s="64"/>
      <c r="BY283" s="64"/>
      <c r="BZ283" s="267"/>
      <c r="CB283" s="64"/>
      <c r="CC283" s="267"/>
      <c r="CE283" s="64"/>
      <c r="CF283" s="55"/>
      <c r="CG283" s="55"/>
      <c r="CI283" s="64"/>
      <c r="CK283" s="55"/>
      <c r="CL283" s="64"/>
      <c r="CN283" s="55"/>
    </row>
    <row r="285" spans="2:92" x14ac:dyDescent="0.25">
      <c r="B285" s="55" t="s">
        <v>156</v>
      </c>
      <c r="C285" s="55">
        <f>+B232</f>
        <v>25041922</v>
      </c>
    </row>
    <row r="286" spans="2:92" x14ac:dyDescent="0.25">
      <c r="B286" s="55" t="s">
        <v>155</v>
      </c>
      <c r="C286" s="55">
        <f>+C283</f>
        <v>13766888</v>
      </c>
    </row>
    <row r="287" spans="2:92" x14ac:dyDescent="0.25">
      <c r="B287" s="55" t="s">
        <v>157</v>
      </c>
      <c r="C287" s="55">
        <v>11500000</v>
      </c>
    </row>
    <row r="288" spans="2:92" x14ac:dyDescent="0.25">
      <c r="B288" s="55" t="s">
        <v>158</v>
      </c>
      <c r="C288" s="55">
        <v>3197507</v>
      </c>
    </row>
    <row r="290" spans="2:4" x14ac:dyDescent="0.25">
      <c r="B290" s="55" t="s">
        <v>159</v>
      </c>
      <c r="D290" s="90">
        <f>+C288/C286</f>
        <v>0.23226069682560066</v>
      </c>
    </row>
    <row r="291" spans="2:4" x14ac:dyDescent="0.25">
      <c r="B291" s="55" t="s">
        <v>160</v>
      </c>
      <c r="D291" s="91">
        <f>+C287/C286</f>
        <v>0.8353376594623273</v>
      </c>
    </row>
    <row r="292" spans="2:4" x14ac:dyDescent="0.25">
      <c r="B292" s="55" t="s">
        <v>161</v>
      </c>
      <c r="D292" s="91">
        <f>+C287/C285</f>
        <v>0.45922992652081579</v>
      </c>
    </row>
  </sheetData>
  <mergeCells count="60"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  <mergeCell ref="B3:D3"/>
    <mergeCell ref="E3:G3"/>
    <mergeCell ref="H3:J3"/>
    <mergeCell ref="K3:M3"/>
    <mergeCell ref="N3:Q3"/>
    <mergeCell ref="U3:V3"/>
    <mergeCell ref="W3:Y3"/>
    <mergeCell ref="Z3:AB3"/>
    <mergeCell ref="AC3:AE3"/>
    <mergeCell ref="AF3:AH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</mergeCells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87" t="s">
        <v>83</v>
      </c>
      <c r="C2" s="87" t="s">
        <v>152</v>
      </c>
    </row>
    <row r="3" spans="1:3" x14ac:dyDescent="0.25">
      <c r="A3" t="s">
        <v>153</v>
      </c>
      <c r="B3">
        <v>10127</v>
      </c>
      <c r="C3" s="88">
        <f>+B3/$B$14</f>
        <v>0.43108292184573471</v>
      </c>
    </row>
    <row r="4" spans="1:3" x14ac:dyDescent="0.25">
      <c r="A4" t="s">
        <v>154</v>
      </c>
      <c r="B4">
        <v>3825</v>
      </c>
      <c r="C4" s="88">
        <f t="shared" ref="C4:C14" si="0">+B4/$B$14</f>
        <v>0.16282138600374596</v>
      </c>
    </row>
    <row r="5" spans="1:3" x14ac:dyDescent="0.25">
      <c r="A5" t="s">
        <v>60</v>
      </c>
      <c r="B5">
        <v>1072</v>
      </c>
      <c r="C5" s="88">
        <f t="shared" si="0"/>
        <v>4.5632555763664227E-2</v>
      </c>
    </row>
    <row r="6" spans="1:3" x14ac:dyDescent="0.25">
      <c r="A6" t="s">
        <v>61</v>
      </c>
      <c r="B6">
        <v>1235</v>
      </c>
      <c r="C6" s="88">
        <f t="shared" si="0"/>
        <v>5.2571088029967648E-2</v>
      </c>
    </row>
    <row r="7" spans="1:3" x14ac:dyDescent="0.25">
      <c r="A7" t="s">
        <v>62</v>
      </c>
      <c r="B7">
        <v>1979</v>
      </c>
      <c r="C7" s="88">
        <f t="shared" si="0"/>
        <v>8.4241443895794313E-2</v>
      </c>
    </row>
    <row r="8" spans="1:3" x14ac:dyDescent="0.25">
      <c r="A8" t="s">
        <v>63</v>
      </c>
      <c r="B8">
        <v>754</v>
      </c>
      <c r="C8" s="88">
        <f t="shared" si="0"/>
        <v>3.2096032691980247E-2</v>
      </c>
    </row>
    <row r="9" spans="1:3" x14ac:dyDescent="0.25">
      <c r="A9" t="s">
        <v>64</v>
      </c>
      <c r="B9">
        <v>1070</v>
      </c>
      <c r="C9" s="88">
        <f t="shared" si="0"/>
        <v>4.5547420398433507E-2</v>
      </c>
    </row>
    <row r="10" spans="1:3" x14ac:dyDescent="0.25">
      <c r="A10" t="s">
        <v>65</v>
      </c>
      <c r="B10">
        <v>580</v>
      </c>
      <c r="C10" s="88">
        <f t="shared" si="0"/>
        <v>2.4689255916907883E-2</v>
      </c>
    </row>
    <row r="11" spans="1:3" x14ac:dyDescent="0.25">
      <c r="A11" t="s">
        <v>66</v>
      </c>
      <c r="B11">
        <v>2057</v>
      </c>
      <c r="C11" s="88">
        <f t="shared" si="0"/>
        <v>8.7561723139792269E-2</v>
      </c>
    </row>
    <row r="12" spans="1:3" x14ac:dyDescent="0.25">
      <c r="A12" t="s">
        <v>143</v>
      </c>
      <c r="B12">
        <v>508</v>
      </c>
      <c r="C12" s="88">
        <f t="shared" si="0"/>
        <v>2.1624382768602079E-2</v>
      </c>
    </row>
    <row r="13" spans="1:3" x14ac:dyDescent="0.25">
      <c r="A13" t="s">
        <v>68</v>
      </c>
      <c r="B13">
        <v>285</v>
      </c>
      <c r="C13" s="88">
        <f t="shared" si="0"/>
        <v>1.213178954537715E-2</v>
      </c>
    </row>
    <row r="14" spans="1:3" x14ac:dyDescent="0.25">
      <c r="B14" s="21">
        <f>+SUM(B3:B13)</f>
        <v>23492</v>
      </c>
      <c r="C14" s="88">
        <f t="shared" si="0"/>
        <v>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99" customFormat="1" x14ac:dyDescent="0.25">
      <c r="B2" s="99" t="s">
        <v>163</v>
      </c>
    </row>
    <row r="4" spans="1:15" x14ac:dyDescent="0.25">
      <c r="B4" s="3"/>
      <c r="C4" s="3">
        <v>2005</v>
      </c>
      <c r="D4" s="3">
        <v>2006</v>
      </c>
      <c r="E4" s="3">
        <v>2007</v>
      </c>
      <c r="F4" s="3">
        <v>2008</v>
      </c>
      <c r="G4" s="3">
        <v>2009</v>
      </c>
      <c r="H4" s="3">
        <v>2010</v>
      </c>
      <c r="I4" s="3">
        <v>2011</v>
      </c>
      <c r="J4" s="4">
        <v>2012</v>
      </c>
      <c r="K4" s="4">
        <v>2013</v>
      </c>
      <c r="L4" s="4">
        <v>2014</v>
      </c>
      <c r="M4" s="4">
        <v>2015</v>
      </c>
    </row>
    <row r="5" spans="1:15" ht="21" customHeight="1" x14ac:dyDescent="0.25">
      <c r="B5" s="5" t="s">
        <v>172</v>
      </c>
      <c r="C5" s="102">
        <v>683856</v>
      </c>
      <c r="D5" s="102">
        <v>1000915</v>
      </c>
      <c r="E5" s="102">
        <v>1237548</v>
      </c>
      <c r="F5" s="102">
        <v>1395440</v>
      </c>
      <c r="G5" s="102">
        <v>1492384</v>
      </c>
      <c r="H5" s="102">
        <v>1830893</v>
      </c>
      <c r="I5" s="102">
        <v>2114226</v>
      </c>
      <c r="J5" s="102">
        <v>2193589</v>
      </c>
      <c r="K5" s="102">
        <v>3201481</v>
      </c>
      <c r="L5" s="102">
        <v>3461568</v>
      </c>
      <c r="M5" s="102">
        <v>4405157</v>
      </c>
      <c r="O5" s="169">
        <f>+M5/C5-1</f>
        <v>5.4416441473058654</v>
      </c>
    </row>
    <row r="6" spans="1:15" ht="21" customHeight="1" x14ac:dyDescent="0.25">
      <c r="B6" s="12" t="s">
        <v>203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>
        <v>1334816</v>
      </c>
      <c r="N6" s="133">
        <f>+M6/M5</f>
        <v>0.30301212873911193</v>
      </c>
    </row>
    <row r="7" spans="1:15" ht="21" customHeight="1" x14ac:dyDescent="0.25">
      <c r="B7" s="12" t="s">
        <v>204</v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>
        <v>2868500</v>
      </c>
      <c r="N7" s="133">
        <f>+M7/M5</f>
        <v>0.65116861896182132</v>
      </c>
    </row>
    <row r="8" spans="1:15" ht="21" customHeight="1" x14ac:dyDescent="0.25">
      <c r="B8" s="12" t="s">
        <v>205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>
        <v>201841</v>
      </c>
      <c r="N8" s="133">
        <f>+M8/M5</f>
        <v>4.5819252299066755E-2</v>
      </c>
    </row>
    <row r="9" spans="1:15" ht="21" customHeight="1" x14ac:dyDescent="0.25">
      <c r="B9" s="5" t="s">
        <v>166</v>
      </c>
      <c r="C9" s="102">
        <v>10591518.000023205</v>
      </c>
      <c r="D9" s="102">
        <v>10912944.000005845</v>
      </c>
      <c r="E9" s="102">
        <v>11234369.999988485</v>
      </c>
      <c r="F9" s="102">
        <v>11555795.999971122</v>
      </c>
      <c r="G9" s="102">
        <v>11893745.999953367</v>
      </c>
      <c r="H9" s="102">
        <v>12246198.797270091</v>
      </c>
      <c r="I9" s="102">
        <v>12591403.810281185</v>
      </c>
      <c r="J9" s="102">
        <v>12984845.999898501</v>
      </c>
      <c r="K9" s="103">
        <v>13369688</v>
      </c>
      <c r="L9" s="103">
        <v>13766888</v>
      </c>
      <c r="M9" s="103">
        <v>14178462</v>
      </c>
    </row>
    <row r="10" spans="1:15" ht="21" customHeight="1" x14ac:dyDescent="0.25">
      <c r="A10" t="s">
        <v>165</v>
      </c>
      <c r="B10" s="117" t="s">
        <v>167</v>
      </c>
      <c r="C10" s="118">
        <f>+C5/C9</f>
        <v>6.4566382269142325E-2</v>
      </c>
      <c r="D10" s="118">
        <f t="shared" ref="D10:M10" si="0">+D5/D9</f>
        <v>9.17181468171617E-2</v>
      </c>
      <c r="E10" s="119">
        <f t="shared" si="0"/>
        <v>0.11015731189210151</v>
      </c>
      <c r="F10" s="119">
        <f t="shared" si="0"/>
        <v>0.12075671810089822</v>
      </c>
      <c r="G10" s="119">
        <f t="shared" si="0"/>
        <v>0.12547636379706203</v>
      </c>
      <c r="H10" s="119">
        <f t="shared" si="0"/>
        <v>0.14950704543585724</v>
      </c>
      <c r="I10" s="119">
        <f t="shared" si="0"/>
        <v>0.16791026893075126</v>
      </c>
      <c r="J10" s="119">
        <f t="shared" si="0"/>
        <v>0.168934541080976</v>
      </c>
      <c r="K10" s="119">
        <f t="shared" si="0"/>
        <v>0.23945816835815464</v>
      </c>
      <c r="L10" s="119">
        <f t="shared" si="0"/>
        <v>0.25144157488605995</v>
      </c>
      <c r="M10" s="119">
        <f t="shared" si="0"/>
        <v>0.31069357170051309</v>
      </c>
    </row>
    <row r="11" spans="1:15" ht="21" customHeight="1" x14ac:dyDescent="0.25">
      <c r="A11" t="s">
        <v>164</v>
      </c>
      <c r="B11" s="17" t="s">
        <v>168</v>
      </c>
      <c r="C11" s="77"/>
      <c r="D11" s="77"/>
      <c r="E11" s="77"/>
      <c r="F11" s="77"/>
      <c r="G11" s="77"/>
      <c r="H11" s="77"/>
      <c r="I11" s="102">
        <v>52519</v>
      </c>
      <c r="J11" s="102">
        <v>78136</v>
      </c>
      <c r="K11" s="102">
        <f>2194379+398973</f>
        <v>2593352</v>
      </c>
      <c r="L11" s="102">
        <v>3197507</v>
      </c>
      <c r="M11" s="102">
        <v>4059612</v>
      </c>
    </row>
    <row r="12" spans="1:15" ht="21" customHeight="1" x14ac:dyDescent="0.25">
      <c r="B12" s="17"/>
      <c r="C12" s="77"/>
      <c r="D12" s="77"/>
      <c r="E12" s="77"/>
      <c r="F12" s="77"/>
      <c r="G12" s="77"/>
      <c r="H12" s="77"/>
      <c r="I12" s="102"/>
      <c r="J12" s="138">
        <f>+J11/I11-1</f>
        <v>0.48776633218454268</v>
      </c>
      <c r="K12" s="138">
        <f>+K11/J11-1</f>
        <v>32.190232415275929</v>
      </c>
      <c r="L12" s="138">
        <f>+L11/K11-1</f>
        <v>0.23296297610197159</v>
      </c>
      <c r="M12" s="138">
        <f>+M11/L11-1</f>
        <v>0.26961786166535373</v>
      </c>
    </row>
    <row r="13" spans="1:15" ht="21" customHeight="1" x14ac:dyDescent="0.25">
      <c r="B13" s="100" t="s">
        <v>169</v>
      </c>
      <c r="C13" s="107">
        <v>1656276</v>
      </c>
      <c r="D13" s="107">
        <v>2339317</v>
      </c>
      <c r="E13" s="107">
        <v>3394953</v>
      </c>
      <c r="F13" s="107">
        <v>4405006</v>
      </c>
      <c r="G13" s="107">
        <v>5970781</v>
      </c>
      <c r="H13" s="107">
        <v>7302091</v>
      </c>
      <c r="I13" s="107">
        <v>7855345</v>
      </c>
      <c r="J13" s="107">
        <v>12808480</v>
      </c>
      <c r="K13" s="107">
        <v>15883820</v>
      </c>
      <c r="L13" s="107">
        <v>18444219</v>
      </c>
      <c r="M13" s="107">
        <v>20134932</v>
      </c>
    </row>
    <row r="14" spans="1:15" ht="21" customHeight="1" x14ac:dyDescent="0.25">
      <c r="B14" s="100"/>
      <c r="C14" s="107"/>
      <c r="D14" s="138">
        <f t="shared" ref="D14:M14" si="1">+D13/C13-1</f>
        <v>0.41239563937411394</v>
      </c>
      <c r="E14" s="138">
        <f t="shared" si="1"/>
        <v>0.45125820912685199</v>
      </c>
      <c r="F14" s="138">
        <f t="shared" si="1"/>
        <v>0.29751604808667453</v>
      </c>
      <c r="G14" s="138">
        <f t="shared" si="1"/>
        <v>0.35545354535271922</v>
      </c>
      <c r="H14" s="138">
        <f t="shared" si="1"/>
        <v>0.22297083078411339</v>
      </c>
      <c r="I14" s="138">
        <f t="shared" si="1"/>
        <v>7.5766516741574419E-2</v>
      </c>
      <c r="J14" s="138">
        <f t="shared" si="1"/>
        <v>0.630543279766834</v>
      </c>
      <c r="K14" s="138">
        <f t="shared" si="1"/>
        <v>0.24010187001111771</v>
      </c>
      <c r="L14" s="138">
        <f t="shared" si="1"/>
        <v>0.16119541772696988</v>
      </c>
      <c r="M14" s="138">
        <f t="shared" si="1"/>
        <v>9.1666283077640687E-2</v>
      </c>
    </row>
    <row r="15" spans="1:15" ht="21" customHeight="1" x14ac:dyDescent="0.25">
      <c r="B15" s="104" t="s">
        <v>170</v>
      </c>
      <c r="C15" s="105"/>
      <c r="D15" s="105"/>
      <c r="E15" s="106"/>
      <c r="F15" s="106"/>
      <c r="G15" s="106"/>
      <c r="H15" s="106"/>
      <c r="I15" s="106">
        <f>+I5+I11</f>
        <v>2166745</v>
      </c>
      <c r="J15" s="106">
        <f>+J5+J11</f>
        <v>2271725</v>
      </c>
      <c r="K15" s="106">
        <f>+K5+K11</f>
        <v>5794833</v>
      </c>
      <c r="L15" s="106">
        <f>+L5+L11</f>
        <v>6659075</v>
      </c>
      <c r="M15" s="106">
        <v>8464769</v>
      </c>
    </row>
    <row r="16" spans="1:15" ht="30" x14ac:dyDescent="0.25">
      <c r="B16" s="120" t="s">
        <v>171</v>
      </c>
      <c r="C16" s="121"/>
      <c r="D16" s="121"/>
      <c r="E16" s="122"/>
      <c r="F16" s="122"/>
      <c r="G16" s="122"/>
      <c r="H16" s="122"/>
      <c r="I16" s="122">
        <f>+I15/I9</f>
        <v>0.17208128915941845</v>
      </c>
      <c r="J16" s="122">
        <f>+J15/J9</f>
        <v>0.1749520171450441</v>
      </c>
      <c r="K16" s="122">
        <f>+K15/K9</f>
        <v>0.43343068290000486</v>
      </c>
      <c r="L16" s="122">
        <f>+L15/L9</f>
        <v>0.48370227171166064</v>
      </c>
      <c r="M16" s="122">
        <f>+M15/M9</f>
        <v>0.59701602331762071</v>
      </c>
    </row>
    <row r="17" spans="2:13" ht="30" x14ac:dyDescent="0.25">
      <c r="B17" s="120" t="s">
        <v>173</v>
      </c>
      <c r="C17" s="121"/>
      <c r="D17" s="121"/>
      <c r="E17" s="121"/>
      <c r="F17" s="121"/>
      <c r="G17" s="121"/>
      <c r="H17" s="121"/>
      <c r="I17" s="123">
        <f>+I11/I13</f>
        <v>6.6857661884996778E-3</v>
      </c>
      <c r="J17" s="123">
        <f>+J11/J13</f>
        <v>6.1003335290370133E-3</v>
      </c>
      <c r="K17" s="123">
        <f>+K11/K13</f>
        <v>0.16327004461143477</v>
      </c>
      <c r="L17" s="123">
        <f>+L11/L13</f>
        <v>0.17336093222488846</v>
      </c>
      <c r="M17" s="123">
        <f>+M11/M13</f>
        <v>0.20162034815910976</v>
      </c>
    </row>
    <row r="18" spans="2:13" x14ac:dyDescent="0.25">
      <c r="B18" t="s">
        <v>174</v>
      </c>
      <c r="I18" s="101">
        <f>+I11/I9</f>
        <v>4.1710202286671938E-3</v>
      </c>
      <c r="J18" s="101">
        <f>+J11/J9</f>
        <v>6.0174760640681274E-3</v>
      </c>
      <c r="K18" s="101">
        <f>+K11/K9</f>
        <v>0.19397251454185019</v>
      </c>
      <c r="L18" s="101">
        <f>+L11/L9</f>
        <v>0.23226069682560066</v>
      </c>
      <c r="M18" s="101">
        <f>+M11/M9</f>
        <v>0.28632245161710768</v>
      </c>
    </row>
    <row r="39" spans="2:14" s="99" customFormat="1" x14ac:dyDescent="0.25">
      <c r="B39" s="99" t="s">
        <v>178</v>
      </c>
    </row>
    <row r="40" spans="2:14" x14ac:dyDescent="0.25">
      <c r="B40" s="3"/>
      <c r="C40" s="3">
        <v>2005</v>
      </c>
      <c r="D40" s="3">
        <v>2006</v>
      </c>
      <c r="E40" s="3">
        <v>2007</v>
      </c>
      <c r="F40" s="3">
        <v>2008</v>
      </c>
      <c r="G40" s="3">
        <v>2009</v>
      </c>
      <c r="H40" s="3">
        <v>2010</v>
      </c>
      <c r="I40" s="3">
        <v>2011</v>
      </c>
      <c r="J40" s="4">
        <v>2012</v>
      </c>
      <c r="K40" s="4">
        <v>2013</v>
      </c>
      <c r="L40" s="4">
        <v>2014</v>
      </c>
      <c r="M40" s="4">
        <v>2015</v>
      </c>
    </row>
    <row r="41" spans="2:14" x14ac:dyDescent="0.25">
      <c r="B41" t="s">
        <v>262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69">
        <f>+M41/I41-1</f>
        <v>5.2869718309859151</v>
      </c>
    </row>
    <row r="42" spans="2:14" x14ac:dyDescent="0.25">
      <c r="B42" s="108" t="s">
        <v>177</v>
      </c>
      <c r="M42">
        <v>13872</v>
      </c>
    </row>
    <row r="43" spans="2:14" x14ac:dyDescent="0.25">
      <c r="B43" s="108" t="s">
        <v>80</v>
      </c>
      <c r="M43">
        <v>3983</v>
      </c>
    </row>
    <row r="44" spans="2:14" x14ac:dyDescent="0.25">
      <c r="B44" s="108"/>
      <c r="C44" s="22" t="s">
        <v>212</v>
      </c>
      <c r="D44" s="22" t="s">
        <v>213</v>
      </c>
      <c r="E44" s="22" t="s">
        <v>215</v>
      </c>
      <c r="F44" s="22" t="s">
        <v>216</v>
      </c>
      <c r="J44" s="170">
        <f>+J41/I41-1</f>
        <v>6.6549295774647854E-2</v>
      </c>
      <c r="K44" s="170">
        <f>+K41/J41-1</f>
        <v>0.54308352591614395</v>
      </c>
      <c r="L44" s="170">
        <f>+L41/K41-1</f>
        <v>0.99165596919127097</v>
      </c>
      <c r="M44" s="170">
        <f>+M41/L41-1</f>
        <v>0.91803630894832966</v>
      </c>
    </row>
    <row r="45" spans="2:14" x14ac:dyDescent="0.25">
      <c r="B45" s="108" t="s">
        <v>209</v>
      </c>
      <c r="C45">
        <v>521862</v>
      </c>
      <c r="D45">
        <v>98483482</v>
      </c>
      <c r="E45" s="139">
        <f>+C45/$C$49</f>
        <v>0.40361306010320375</v>
      </c>
      <c r="F45" s="139">
        <f>+D45/$D$49</f>
        <v>0.17344883064828989</v>
      </c>
    </row>
    <row r="46" spans="2:14" x14ac:dyDescent="0.25">
      <c r="B46" s="108" t="s">
        <v>210</v>
      </c>
      <c r="C46">
        <v>75448</v>
      </c>
      <c r="D46">
        <v>85572223</v>
      </c>
      <c r="E46" s="139">
        <f>+C46/$C$49</f>
        <v>5.8352204526611474E-2</v>
      </c>
      <c r="F46" s="139">
        <f>+D46/$D$49</f>
        <v>0.15070955772384956</v>
      </c>
    </row>
    <row r="47" spans="2:14" x14ac:dyDescent="0.25">
      <c r="B47" s="108" t="s">
        <v>211</v>
      </c>
      <c r="C47">
        <v>201589</v>
      </c>
      <c r="D47">
        <v>154986961</v>
      </c>
      <c r="E47" s="139">
        <f>+C47/$C$49</f>
        <v>0.15591085990768583</v>
      </c>
      <c r="F47" s="139">
        <f>+D47/$D$49</f>
        <v>0.27296259845059206</v>
      </c>
    </row>
    <row r="48" spans="2:14" x14ac:dyDescent="0.25">
      <c r="B48" s="108" t="s">
        <v>217</v>
      </c>
      <c r="C48">
        <v>494077</v>
      </c>
      <c r="D48">
        <v>228752929</v>
      </c>
      <c r="E48" s="139">
        <f>+C48/$C$49</f>
        <v>0.38212387546249893</v>
      </c>
      <c r="F48" s="139">
        <f>+D48/$D$49</f>
        <v>0.40287901317726849</v>
      </c>
    </row>
    <row r="49" spans="2:6" x14ac:dyDescent="0.25">
      <c r="B49" s="108" t="s">
        <v>214</v>
      </c>
      <c r="C49" s="20">
        <f>+SUM(C45:C48)</f>
        <v>1292976</v>
      </c>
      <c r="D49" s="20">
        <f>+SUM(D45:D48)</f>
        <v>567795595</v>
      </c>
      <c r="E49" s="140">
        <f>+C49/$C$49</f>
        <v>1</v>
      </c>
      <c r="F49" s="140">
        <f>+D49/$D$49</f>
        <v>1</v>
      </c>
    </row>
    <row r="66" spans="2:20" s="99" customFormat="1" x14ac:dyDescent="0.25">
      <c r="B66" s="99" t="s">
        <v>181</v>
      </c>
    </row>
    <row r="67" spans="2:20" x14ac:dyDescent="0.25">
      <c r="B67" s="3"/>
      <c r="C67" s="3">
        <v>2005</v>
      </c>
      <c r="D67" s="3">
        <v>2006</v>
      </c>
      <c r="E67" s="3">
        <v>2007</v>
      </c>
      <c r="F67" s="3">
        <v>2008</v>
      </c>
      <c r="G67" s="3">
        <v>2009</v>
      </c>
      <c r="H67" s="3">
        <v>2010</v>
      </c>
      <c r="I67" s="3">
        <v>2011</v>
      </c>
      <c r="J67" s="4">
        <v>2012</v>
      </c>
      <c r="K67" s="4">
        <v>2013</v>
      </c>
      <c r="L67" s="4">
        <v>2014</v>
      </c>
      <c r="M67" s="4">
        <v>2015</v>
      </c>
    </row>
    <row r="68" spans="2:20" x14ac:dyDescent="0.25">
      <c r="B68" s="109" t="s">
        <v>179</v>
      </c>
      <c r="C68" s="109"/>
      <c r="D68" s="109"/>
      <c r="E68" s="110">
        <v>2.7485110424555756</v>
      </c>
      <c r="F68" s="110">
        <v>3.8978786056895225</v>
      </c>
      <c r="G68" s="110">
        <v>6.0065096396274225</v>
      </c>
      <c r="H68" s="110">
        <v>7.5429280972493693</v>
      </c>
      <c r="I68" s="110">
        <v>7.796814298821352</v>
      </c>
      <c r="J68" s="110">
        <v>7.9225779920845847</v>
      </c>
      <c r="K68" s="110">
        <v>11.34381744734806</v>
      </c>
      <c r="L68" s="110">
        <v>14.135750940953393</v>
      </c>
      <c r="M68" s="110">
        <v>16.371853308207903</v>
      </c>
    </row>
    <row r="69" spans="2:20" x14ac:dyDescent="0.25">
      <c r="B69" s="105" t="s">
        <v>180</v>
      </c>
      <c r="C69" s="105"/>
      <c r="D69" s="105"/>
      <c r="E69" s="111">
        <v>5.1759995457332799</v>
      </c>
      <c r="F69" s="111">
        <v>6.1559576051161544</v>
      </c>
      <c r="G69" s="111">
        <v>7.905011860078524</v>
      </c>
      <c r="H69" s="111">
        <v>9.4738110159366791</v>
      </c>
      <c r="I69" s="111">
        <v>10.037467257373658</v>
      </c>
      <c r="J69" s="111">
        <v>10.658848991700163</v>
      </c>
      <c r="K69" s="111">
        <v>14.488821279898229</v>
      </c>
      <c r="L69" s="111">
        <v>17.224756967587737</v>
      </c>
      <c r="M69" s="111">
        <v>21.401566686146918</v>
      </c>
    </row>
    <row r="70" spans="2:20" x14ac:dyDescent="0.25">
      <c r="B70" s="113" t="s">
        <v>182</v>
      </c>
      <c r="C70" s="109"/>
      <c r="D70" s="109"/>
      <c r="E70" s="114">
        <v>0.12757413455906302</v>
      </c>
      <c r="F70" s="114">
        <v>0.16125366323712562</v>
      </c>
      <c r="G70" s="114">
        <v>0.23791893685107973</v>
      </c>
      <c r="H70" s="114">
        <v>0.26787022294751051</v>
      </c>
      <c r="I70" s="114">
        <v>0.25720467254375329</v>
      </c>
      <c r="J70" s="114">
        <v>0.23751602860551119</v>
      </c>
      <c r="K70" s="114">
        <v>0.31450183803781878</v>
      </c>
      <c r="L70" s="114">
        <v>0.36595274557526858</v>
      </c>
      <c r="M70" s="114">
        <v>0.36397366678945675</v>
      </c>
    </row>
    <row r="71" spans="2:20" x14ac:dyDescent="0.25">
      <c r="B71" s="115" t="s">
        <v>183</v>
      </c>
      <c r="C71" s="105"/>
      <c r="D71" s="105"/>
      <c r="E71" s="116">
        <v>0.24024777500441835</v>
      </c>
      <c r="F71" s="116">
        <v>0.25466947921581629</v>
      </c>
      <c r="G71" s="116">
        <v>0.31311895433197373</v>
      </c>
      <c r="H71" s="116">
        <v>0.33644121172611535</v>
      </c>
      <c r="I71" s="116">
        <v>0.33112029864450043</v>
      </c>
      <c r="J71" s="116">
        <v>0.31954844553677331</v>
      </c>
      <c r="K71" s="116">
        <v>0.40169554426272325</v>
      </c>
      <c r="L71" s="116">
        <v>0.44592233765900874</v>
      </c>
      <c r="M71" s="116">
        <v>0.47579260302135234</v>
      </c>
    </row>
    <row r="72" spans="2:20" x14ac:dyDescent="0.25">
      <c r="B72" s="113" t="s">
        <v>186</v>
      </c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</row>
    <row r="73" spans="2:20" x14ac:dyDescent="0.25">
      <c r="B73" s="112" t="s">
        <v>184</v>
      </c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124">
        <v>0.03</v>
      </c>
    </row>
    <row r="74" spans="2:20" x14ac:dyDescent="0.25">
      <c r="B74" s="115" t="s">
        <v>185</v>
      </c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25">
        <v>7.0000000000000007E-2</v>
      </c>
    </row>
    <row r="75" spans="2:20" x14ac:dyDescent="0.25">
      <c r="B75" s="113" t="s">
        <v>187</v>
      </c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</row>
    <row r="76" spans="2:20" x14ac:dyDescent="0.25">
      <c r="B76" s="112" t="s">
        <v>184</v>
      </c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124">
        <v>0.13</v>
      </c>
    </row>
    <row r="77" spans="2:20" x14ac:dyDescent="0.25">
      <c r="B77" s="115" t="s">
        <v>185</v>
      </c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25">
        <v>0.31</v>
      </c>
    </row>
    <row r="79" spans="2:20" ht="49.5" customHeight="1" x14ac:dyDescent="0.25">
      <c r="P79" s="799" t="s">
        <v>186</v>
      </c>
      <c r="Q79" s="799"/>
      <c r="R79" s="799" t="s">
        <v>187</v>
      </c>
      <c r="S79" s="799"/>
      <c r="T79" s="2"/>
    </row>
    <row r="80" spans="2:20" ht="30" x14ac:dyDescent="0.25">
      <c r="P80" s="126" t="s">
        <v>184</v>
      </c>
      <c r="Q80" s="126" t="s">
        <v>185</v>
      </c>
      <c r="R80" s="126" t="s">
        <v>184</v>
      </c>
      <c r="S80" s="126" t="s">
        <v>185</v>
      </c>
      <c r="T80" s="2"/>
    </row>
    <row r="81" spans="2:19" x14ac:dyDescent="0.25">
      <c r="P81" s="127">
        <v>0.03</v>
      </c>
      <c r="Q81" s="127">
        <v>7.0000000000000007E-2</v>
      </c>
      <c r="R81" s="127">
        <v>0.13</v>
      </c>
      <c r="S81" s="127">
        <v>0.31</v>
      </c>
    </row>
    <row r="96" spans="2:19" s="99" customFormat="1" x14ac:dyDescent="0.25">
      <c r="B96" s="99" t="s">
        <v>188</v>
      </c>
    </row>
    <row r="97" spans="2:13" x14ac:dyDescent="0.25">
      <c r="B97" s="3"/>
      <c r="C97" s="3">
        <v>2005</v>
      </c>
      <c r="D97" s="3">
        <v>2006</v>
      </c>
      <c r="E97" s="3">
        <v>2007</v>
      </c>
      <c r="F97" s="3">
        <v>2008</v>
      </c>
      <c r="G97" s="3">
        <v>2009</v>
      </c>
      <c r="H97" s="3">
        <v>2010</v>
      </c>
      <c r="I97" s="3">
        <v>2011</v>
      </c>
      <c r="J97" s="4">
        <v>2012</v>
      </c>
      <c r="K97" s="4">
        <v>2013</v>
      </c>
      <c r="L97" s="4">
        <v>2014</v>
      </c>
      <c r="M97" s="4" t="s">
        <v>175</v>
      </c>
    </row>
    <row r="98" spans="2:13" s="121" customFormat="1" x14ac:dyDescent="0.25">
      <c r="B98" s="121" t="s">
        <v>189</v>
      </c>
    </row>
    <row r="99" spans="2:13" s="129" customFormat="1" x14ac:dyDescent="0.25">
      <c r="B99" s="129" t="s">
        <v>199</v>
      </c>
    </row>
    <row r="100" spans="2:13" x14ac:dyDescent="0.25">
      <c r="B100" s="108" t="s">
        <v>194</v>
      </c>
      <c r="C100" s="130">
        <v>2.058250762539632</v>
      </c>
      <c r="D100" s="130">
        <v>2.0892620726348259</v>
      </c>
      <c r="E100" s="130">
        <v>2.4389440618413034</v>
      </c>
      <c r="F100" s="130">
        <v>2.5614851629497415</v>
      </c>
      <c r="G100" s="130">
        <v>2.959538567591574</v>
      </c>
      <c r="H100" s="130">
        <v>3.3969724555895193</v>
      </c>
      <c r="I100" s="130">
        <v>3.629460280090838</v>
      </c>
      <c r="J100" s="130">
        <v>3.9353566457699563</v>
      </c>
      <c r="K100" s="130">
        <v>3.88939517511553</v>
      </c>
      <c r="L100" s="130">
        <v>4.1548968801082715</v>
      </c>
      <c r="M100" s="130">
        <v>4.3305120118105895</v>
      </c>
    </row>
    <row r="101" spans="2:13" x14ac:dyDescent="0.25">
      <c r="B101" t="s">
        <v>195</v>
      </c>
      <c r="C101" s="130">
        <v>7.7511694092419026</v>
      </c>
      <c r="D101" s="130">
        <v>7.9258026476902446</v>
      </c>
      <c r="E101" s="130">
        <v>9.2336430167607428</v>
      </c>
      <c r="F101" s="130">
        <v>9.5912115950792796</v>
      </c>
      <c r="G101" s="130">
        <v>10.219814857935916</v>
      </c>
      <c r="H101" s="130">
        <v>11.467203864649804</v>
      </c>
      <c r="I101" s="130">
        <v>12.336791377577132</v>
      </c>
      <c r="J101" s="130">
        <v>13.566734112728298</v>
      </c>
      <c r="K101" s="130">
        <v>10.415727238081002</v>
      </c>
      <c r="L101" s="130">
        <v>10.796414682215858</v>
      </c>
      <c r="M101" s="130">
        <v>11.079744062263243</v>
      </c>
    </row>
    <row r="102" spans="2:13" x14ac:dyDescent="0.25">
      <c r="B102" t="s">
        <v>196</v>
      </c>
      <c r="C102" s="130">
        <v>0.48221295328820518</v>
      </c>
      <c r="D102" s="130">
        <v>0.46833227927858367</v>
      </c>
      <c r="E102" s="130">
        <v>0.54627403961924259</v>
      </c>
      <c r="F102" s="130">
        <v>0.59783101375575631</v>
      </c>
      <c r="G102" s="130">
        <v>0.92563102327837732</v>
      </c>
      <c r="H102" s="130">
        <v>1.1296742487343827</v>
      </c>
      <c r="I102" s="130">
        <v>1.1803835781892142</v>
      </c>
      <c r="J102" s="130">
        <v>1.2148256902953507</v>
      </c>
      <c r="K102" s="130">
        <v>1.4258025116228603</v>
      </c>
      <c r="L102" s="130">
        <v>1.6024016439750643</v>
      </c>
      <c r="M102" s="130">
        <v>1.6801357141024644</v>
      </c>
    </row>
    <row r="103" spans="2:13" x14ac:dyDescent="0.25">
      <c r="B103" t="s">
        <v>197</v>
      </c>
      <c r="C103" s="130">
        <v>2.6153002808416423</v>
      </c>
      <c r="D103" s="130">
        <v>2.7123753223680196</v>
      </c>
      <c r="E103" s="130">
        <v>3.8364412067649698</v>
      </c>
      <c r="F103" s="130">
        <v>4.4479843707978626</v>
      </c>
      <c r="G103" s="130">
        <v>4.9437746526813786</v>
      </c>
      <c r="H103" s="130">
        <v>5.98553079314211</v>
      </c>
      <c r="I103" s="130">
        <v>6.7744630610885892</v>
      </c>
      <c r="J103" s="130">
        <v>6.7617282485049346</v>
      </c>
      <c r="K103" s="130">
        <v>8.0630153822587332</v>
      </c>
      <c r="L103" s="130">
        <v>9.4502112605259807</v>
      </c>
      <c r="M103" s="130">
        <v>11.1154510270578</v>
      </c>
    </row>
    <row r="104" spans="2:13" x14ac:dyDescent="0.25">
      <c r="B104" t="s">
        <v>198</v>
      </c>
      <c r="C104" s="130">
        <v>23.292223078831523</v>
      </c>
      <c r="D104" s="130">
        <v>28.003442517421178</v>
      </c>
      <c r="E104" s="130">
        <v>32.445077027049457</v>
      </c>
      <c r="F104" s="130">
        <v>35.505991971563475</v>
      </c>
      <c r="G104" s="130">
        <v>39.205478240566791</v>
      </c>
      <c r="H104" s="130">
        <v>38.632395883158694</v>
      </c>
      <c r="I104" s="130">
        <v>50.899805109632787</v>
      </c>
      <c r="J104" s="130">
        <v>54.840850635083875</v>
      </c>
      <c r="K104" s="130">
        <v>87.758218441597151</v>
      </c>
      <c r="L104" s="130">
        <v>106.69077862767533</v>
      </c>
      <c r="M104" s="130">
        <v>144.45854564479561</v>
      </c>
    </row>
    <row r="105" spans="2:13" x14ac:dyDescent="0.25"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</row>
    <row r="106" spans="2:13" s="121" customFormat="1" x14ac:dyDescent="0.25">
      <c r="B106" s="121" t="s">
        <v>190</v>
      </c>
    </row>
    <row r="107" spans="2:13" s="129" customFormat="1" x14ac:dyDescent="0.25">
      <c r="B107" s="129" t="s">
        <v>199</v>
      </c>
    </row>
    <row r="108" spans="2:13" ht="17.25" x14ac:dyDescent="0.25">
      <c r="B108" s="108" t="s">
        <v>191</v>
      </c>
      <c r="C108" s="130">
        <v>2.7271169245126532</v>
      </c>
      <c r="D108" s="130">
        <v>2.8522140311416737</v>
      </c>
      <c r="E108" s="130">
        <v>3.4276607216351689</v>
      </c>
      <c r="F108" s="130">
        <v>3.7028743562190152</v>
      </c>
      <c r="G108" s="130">
        <v>4.4034181533415309</v>
      </c>
      <c r="H108" s="130">
        <v>5.2040396357672645</v>
      </c>
      <c r="I108" s="130">
        <v>5.7169377729462498</v>
      </c>
      <c r="J108" s="130">
        <v>6.392462148742962</v>
      </c>
      <c r="K108" s="130">
        <v>6.5050495447090801</v>
      </c>
      <c r="L108" s="130">
        <v>7.1555544991799893</v>
      </c>
      <c r="M108" s="130">
        <v>7.6809623470218762</v>
      </c>
    </row>
    <row r="109" spans="2:13" ht="17.25" x14ac:dyDescent="0.25">
      <c r="B109" t="s">
        <v>192</v>
      </c>
      <c r="C109" s="130">
        <v>50.240065662072318</v>
      </c>
      <c r="D109" s="130">
        <v>53.062541261065149</v>
      </c>
      <c r="E109" s="130">
        <v>63.787948537237888</v>
      </c>
      <c r="F109" s="130">
        <v>68.303909495626414</v>
      </c>
      <c r="G109" s="130">
        <v>75.077850933209206</v>
      </c>
      <c r="H109" s="130">
        <v>86.932248448979081</v>
      </c>
      <c r="I109" s="130">
        <v>96.246417925655393</v>
      </c>
      <c r="J109" s="130">
        <v>109.51205324092169</v>
      </c>
      <c r="K109" s="130">
        <v>111.44083695749369</v>
      </c>
      <c r="L109" s="130">
        <v>120.801955636893</v>
      </c>
      <c r="M109" s="130">
        <v>129.67202930253899</v>
      </c>
    </row>
    <row r="110" spans="2:13" ht="17.25" x14ac:dyDescent="0.25">
      <c r="B110" t="s">
        <v>193</v>
      </c>
      <c r="C110" s="130">
        <v>0.50261610994127282</v>
      </c>
      <c r="D110" s="130">
        <v>0.50261610994127282</v>
      </c>
      <c r="E110" s="130">
        <v>0.60313933192952729</v>
      </c>
      <c r="F110" s="130">
        <v>0.67853174842071828</v>
      </c>
      <c r="G110" s="130">
        <v>1.0806246363737364</v>
      </c>
      <c r="H110" s="130">
        <v>1.3570634968414366</v>
      </c>
      <c r="I110" s="130">
        <v>1.4575867188296912</v>
      </c>
      <c r="J110" s="130">
        <v>1.5455445380694137</v>
      </c>
      <c r="K110" s="130">
        <v>1.5727654790530241</v>
      </c>
      <c r="L110" s="130">
        <v>1.8094179957885821</v>
      </c>
      <c r="M110" s="130">
        <v>1.9422773591157161</v>
      </c>
    </row>
    <row r="111" spans="2:13" ht="17.25" x14ac:dyDescent="0.25">
      <c r="B111" t="s">
        <v>200</v>
      </c>
      <c r="C111" s="130">
        <v>3.4651898536238752</v>
      </c>
      <c r="D111" s="130">
        <v>3.7028743562190152</v>
      </c>
      <c r="E111" s="130">
        <v>5.3916852957107952</v>
      </c>
      <c r="F111" s="130">
        <v>6.4299912807316675</v>
      </c>
      <c r="G111" s="130">
        <v>7.3557098697864225</v>
      </c>
      <c r="H111" s="130">
        <v>9.1696179159072226</v>
      </c>
      <c r="I111" s="130">
        <v>10.670783195455472</v>
      </c>
      <c r="J111" s="130">
        <v>10.983525962028024</v>
      </c>
      <c r="K111" s="130">
        <v>13.485468094608439</v>
      </c>
      <c r="L111" s="130">
        <v>16.275133572435603</v>
      </c>
      <c r="M111" s="130">
        <v>19.715304004733675</v>
      </c>
    </row>
    <row r="112" spans="2:13" ht="17.25" x14ac:dyDescent="0.25">
      <c r="B112" t="s">
        <v>201</v>
      </c>
      <c r="C112" s="130">
        <v>30.861456205379426</v>
      </c>
      <c r="D112" s="130">
        <v>38.229675785828746</v>
      </c>
      <c r="E112" s="130">
        <v>45.597895366278074</v>
      </c>
      <c r="F112" s="130">
        <v>51.327342849887224</v>
      </c>
      <c r="G112" s="130">
        <v>58.332780821112387</v>
      </c>
      <c r="H112" s="130">
        <v>59.183441146189729</v>
      </c>
      <c r="I112" s="130">
        <v>80.174735638539417</v>
      </c>
      <c r="J112" s="130">
        <v>89.081649630525703</v>
      </c>
      <c r="K112" s="130">
        <v>146.77643520783008</v>
      </c>
      <c r="L112" s="130">
        <v>183.74263021670572</v>
      </c>
      <c r="M112" s="130">
        <v>256.22389379756032</v>
      </c>
    </row>
    <row r="145" spans="2:13" s="99" customFormat="1" x14ac:dyDescent="0.25">
      <c r="B145" s="99" t="s">
        <v>202</v>
      </c>
    </row>
    <row r="146" spans="2:13" ht="15.75" thickBot="1" x14ac:dyDescent="0.3">
      <c r="B146" s="3"/>
      <c r="C146" s="3">
        <v>2005</v>
      </c>
      <c r="D146" s="3">
        <v>2006</v>
      </c>
      <c r="E146" s="3">
        <v>2007</v>
      </c>
      <c r="F146" s="3">
        <v>2008</v>
      </c>
      <c r="G146" s="3">
        <v>2009</v>
      </c>
      <c r="H146" s="3">
        <v>2010</v>
      </c>
      <c r="I146" s="3">
        <v>2011</v>
      </c>
      <c r="J146" s="4">
        <v>2012</v>
      </c>
      <c r="K146" s="4">
        <v>2013</v>
      </c>
      <c r="L146" s="4">
        <v>2014</v>
      </c>
      <c r="M146" s="4" t="s">
        <v>175</v>
      </c>
    </row>
    <row r="147" spans="2:13" ht="15.75" thickBot="1" x14ac:dyDescent="0.3">
      <c r="B147" s="131" t="s">
        <v>265</v>
      </c>
      <c r="C147" s="132">
        <v>9.2899999999999991</v>
      </c>
      <c r="D147" s="132">
        <v>9.4</v>
      </c>
      <c r="E147" s="132">
        <v>10.26</v>
      </c>
      <c r="F147" s="132">
        <v>10.6</v>
      </c>
      <c r="G147" s="132">
        <v>10.81</v>
      </c>
      <c r="H147" s="132">
        <v>11.2</v>
      </c>
      <c r="I147" s="132">
        <v>13.2</v>
      </c>
      <c r="J147" s="132">
        <v>13.31</v>
      </c>
      <c r="K147" s="132">
        <v>14.04</v>
      </c>
      <c r="L147" s="132">
        <v>14.18</v>
      </c>
      <c r="M147" s="169">
        <f>+L147/C147-1</f>
        <v>0.52637244348762113</v>
      </c>
    </row>
    <row r="148" spans="2:13" x14ac:dyDescent="0.25">
      <c r="B148" t="s">
        <v>263</v>
      </c>
    </row>
    <row r="149" spans="2:13" ht="15.75" thickBot="1" x14ac:dyDescent="0.3">
      <c r="B149" t="s">
        <v>264</v>
      </c>
    </row>
    <row r="150" spans="2:13" x14ac:dyDescent="0.25">
      <c r="B150" s="16" t="s">
        <v>256</v>
      </c>
      <c r="C150" s="171">
        <v>97.95</v>
      </c>
    </row>
    <row r="151" spans="2:13" x14ac:dyDescent="0.25">
      <c r="B151" s="20" t="s">
        <v>257</v>
      </c>
      <c r="C151" s="172">
        <v>16.03</v>
      </c>
    </row>
    <row r="152" spans="2:13" x14ac:dyDescent="0.25">
      <c r="B152" s="20" t="s">
        <v>60</v>
      </c>
      <c r="C152" s="172">
        <v>7.4</v>
      </c>
    </row>
    <row r="153" spans="2:13" x14ac:dyDescent="0.25">
      <c r="B153" s="20" t="s">
        <v>61</v>
      </c>
      <c r="C153" s="172">
        <v>6.97</v>
      </c>
    </row>
    <row r="154" spans="2:13" x14ac:dyDescent="0.25">
      <c r="B154" s="20" t="s">
        <v>62</v>
      </c>
      <c r="C154" s="172">
        <v>5.42</v>
      </c>
    </row>
    <row r="155" spans="2:13" x14ac:dyDescent="0.25">
      <c r="B155" s="20" t="s">
        <v>63</v>
      </c>
      <c r="C155" s="172">
        <v>5.54</v>
      </c>
    </row>
    <row r="156" spans="2:13" x14ac:dyDescent="0.25">
      <c r="B156" s="20" t="s">
        <v>64</v>
      </c>
      <c r="C156" s="172">
        <v>4.54</v>
      </c>
    </row>
    <row r="157" spans="2:13" x14ac:dyDescent="0.25">
      <c r="B157" s="20" t="s">
        <v>65</v>
      </c>
      <c r="C157" s="172">
        <v>2.7</v>
      </c>
    </row>
    <row r="158" spans="2:13" x14ac:dyDescent="0.25">
      <c r="B158" s="20" t="s">
        <v>66</v>
      </c>
      <c r="C158" s="172">
        <v>3.65</v>
      </c>
    </row>
    <row r="159" spans="2:13" x14ac:dyDescent="0.25">
      <c r="B159" s="20" t="s">
        <v>143</v>
      </c>
      <c r="C159" s="172">
        <v>3.79</v>
      </c>
    </row>
    <row r="160" spans="2:13" ht="15.75" thickBot="1" x14ac:dyDescent="0.3">
      <c r="B160" s="20" t="s">
        <v>68</v>
      </c>
      <c r="C160" s="173">
        <v>1.97</v>
      </c>
    </row>
    <row r="161" spans="2:10" ht="15.75" thickBot="1" x14ac:dyDescent="0.3">
      <c r="B161" s="18" t="s">
        <v>97</v>
      </c>
      <c r="C161" s="174">
        <v>14.18</v>
      </c>
    </row>
    <row r="166" spans="2:10" s="99" customFormat="1" x14ac:dyDescent="0.25">
      <c r="B166" s="99" t="s">
        <v>206</v>
      </c>
    </row>
    <row r="168" spans="2:10" x14ac:dyDescent="0.25">
      <c r="B168" s="121"/>
      <c r="C168" s="800" t="s">
        <v>17</v>
      </c>
      <c r="D168" s="801"/>
      <c r="E168" s="802" t="s">
        <v>18</v>
      </c>
      <c r="F168" s="802"/>
      <c r="G168" s="800" t="s">
        <v>207</v>
      </c>
      <c r="H168" s="801"/>
      <c r="I168" s="802" t="s">
        <v>176</v>
      </c>
      <c r="J168" s="802"/>
    </row>
    <row r="169" spans="2:10" x14ac:dyDescent="0.25">
      <c r="B169" s="121"/>
      <c r="C169" s="141">
        <v>2007</v>
      </c>
      <c r="D169" s="143" t="s">
        <v>175</v>
      </c>
      <c r="E169" s="134">
        <v>2007</v>
      </c>
      <c r="F169" s="134" t="s">
        <v>175</v>
      </c>
      <c r="G169" s="141">
        <v>2007</v>
      </c>
      <c r="H169" s="143" t="s">
        <v>175</v>
      </c>
      <c r="I169" s="136">
        <v>2011</v>
      </c>
      <c r="J169" s="136" t="s">
        <v>175</v>
      </c>
    </row>
    <row r="170" spans="2:10" x14ac:dyDescent="0.25">
      <c r="B170" s="20" t="s">
        <v>208</v>
      </c>
      <c r="C170" s="142">
        <v>243</v>
      </c>
      <c r="D170" s="144">
        <f>511+172</f>
        <v>683</v>
      </c>
      <c r="E170" s="128">
        <v>2537</v>
      </c>
      <c r="F170" s="98">
        <f>8415+1976</f>
        <v>10391</v>
      </c>
      <c r="G170" s="142">
        <v>147</v>
      </c>
      <c r="H170" s="144">
        <f>202+60</f>
        <v>262</v>
      </c>
      <c r="I170" s="135">
        <v>1674</v>
      </c>
      <c r="J170" s="135">
        <v>6888</v>
      </c>
    </row>
    <row r="171" spans="2:10" x14ac:dyDescent="0.25">
      <c r="B171" s="20" t="s">
        <v>60</v>
      </c>
      <c r="C171" s="142">
        <v>25</v>
      </c>
      <c r="D171" s="144">
        <v>73</v>
      </c>
      <c r="E171" s="128">
        <v>155</v>
      </c>
      <c r="F171" s="98">
        <v>768</v>
      </c>
      <c r="G171" s="142">
        <v>16</v>
      </c>
      <c r="H171" s="144">
        <v>33</v>
      </c>
      <c r="I171" s="135">
        <v>36</v>
      </c>
      <c r="J171" s="135">
        <v>422</v>
      </c>
    </row>
    <row r="172" spans="2:10" x14ac:dyDescent="0.25">
      <c r="B172" s="20" t="s">
        <v>61</v>
      </c>
      <c r="C172" s="142">
        <v>20</v>
      </c>
      <c r="D172" s="144">
        <v>72</v>
      </c>
      <c r="E172" s="128">
        <v>178</v>
      </c>
      <c r="F172" s="98">
        <v>841</v>
      </c>
      <c r="G172" s="142">
        <v>16</v>
      </c>
      <c r="H172" s="144">
        <v>32</v>
      </c>
      <c r="I172" s="135">
        <v>61</v>
      </c>
      <c r="J172" s="135">
        <v>824</v>
      </c>
    </row>
    <row r="173" spans="2:10" x14ac:dyDescent="0.25">
      <c r="B173" s="20" t="s">
        <v>62</v>
      </c>
      <c r="C173" s="142">
        <v>34</v>
      </c>
      <c r="D173" s="144">
        <v>110</v>
      </c>
      <c r="E173" s="128">
        <v>232</v>
      </c>
      <c r="F173" s="98">
        <v>1359</v>
      </c>
      <c r="G173" s="142">
        <v>26</v>
      </c>
      <c r="H173" s="144">
        <v>52</v>
      </c>
      <c r="I173" s="135">
        <v>563</v>
      </c>
      <c r="J173" s="135">
        <v>1017</v>
      </c>
    </row>
    <row r="174" spans="2:10" x14ac:dyDescent="0.25">
      <c r="B174" s="20" t="s">
        <v>63</v>
      </c>
      <c r="C174" s="142">
        <v>14</v>
      </c>
      <c r="D174" s="144">
        <v>52</v>
      </c>
      <c r="E174" s="128">
        <v>75</v>
      </c>
      <c r="F174" s="98">
        <v>486</v>
      </c>
      <c r="G174" s="142">
        <v>14</v>
      </c>
      <c r="H174" s="144">
        <v>29</v>
      </c>
      <c r="I174" s="135">
        <v>75</v>
      </c>
      <c r="J174" s="135">
        <v>248</v>
      </c>
    </row>
    <row r="175" spans="2:10" x14ac:dyDescent="0.25">
      <c r="B175" s="20" t="s">
        <v>64</v>
      </c>
      <c r="C175" s="142">
        <v>17</v>
      </c>
      <c r="D175" s="144">
        <v>94</v>
      </c>
      <c r="E175" s="128">
        <v>69</v>
      </c>
      <c r="F175" s="98">
        <v>908</v>
      </c>
      <c r="G175" s="142">
        <v>11</v>
      </c>
      <c r="H175" s="144">
        <v>39</v>
      </c>
      <c r="I175" s="135">
        <v>31</v>
      </c>
      <c r="J175" s="135">
        <v>526</v>
      </c>
    </row>
    <row r="176" spans="2:10" x14ac:dyDescent="0.25">
      <c r="B176" s="20" t="s">
        <v>65</v>
      </c>
      <c r="C176" s="142">
        <v>15</v>
      </c>
      <c r="D176" s="144">
        <v>91</v>
      </c>
      <c r="E176" s="128">
        <v>61</v>
      </c>
      <c r="F176" s="98">
        <v>576</v>
      </c>
      <c r="G176" s="142">
        <v>10</v>
      </c>
      <c r="H176" s="144">
        <v>29</v>
      </c>
      <c r="I176" s="135">
        <v>18</v>
      </c>
      <c r="J176" s="135">
        <v>280</v>
      </c>
    </row>
    <row r="177" spans="2:10" x14ac:dyDescent="0.25">
      <c r="B177" s="20" t="s">
        <v>66</v>
      </c>
      <c r="C177" s="142">
        <v>38</v>
      </c>
      <c r="D177" s="144">
        <v>145</v>
      </c>
      <c r="E177" s="128">
        <v>205</v>
      </c>
      <c r="F177" s="98">
        <v>1531</v>
      </c>
      <c r="G177" s="142">
        <v>22</v>
      </c>
      <c r="H177" s="144">
        <v>65</v>
      </c>
      <c r="I177" s="135">
        <v>324</v>
      </c>
      <c r="J177" s="135">
        <v>1060</v>
      </c>
    </row>
    <row r="178" spans="2:10" x14ac:dyDescent="0.25">
      <c r="B178" s="20" t="s">
        <v>143</v>
      </c>
      <c r="C178" s="142">
        <v>15</v>
      </c>
      <c r="D178" s="144">
        <v>54</v>
      </c>
      <c r="E178" s="128">
        <v>58</v>
      </c>
      <c r="F178" s="98">
        <v>463</v>
      </c>
      <c r="G178" s="142">
        <v>8</v>
      </c>
      <c r="H178" s="144">
        <v>25</v>
      </c>
      <c r="I178" s="135">
        <v>24</v>
      </c>
      <c r="J178" s="135">
        <v>113</v>
      </c>
    </row>
    <row r="179" spans="2:10" x14ac:dyDescent="0.25">
      <c r="B179" s="20" t="s">
        <v>68</v>
      </c>
      <c r="C179" s="142">
        <v>10</v>
      </c>
      <c r="D179" s="144">
        <v>40</v>
      </c>
      <c r="E179" s="128">
        <v>75</v>
      </c>
      <c r="F179" s="98">
        <v>296</v>
      </c>
      <c r="G179" s="142">
        <v>4</v>
      </c>
      <c r="H179" s="144">
        <v>16</v>
      </c>
      <c r="I179" s="135">
        <v>4</v>
      </c>
      <c r="J179" s="135">
        <v>207</v>
      </c>
    </row>
    <row r="180" spans="2:10" s="20" customFormat="1" x14ac:dyDescent="0.25">
      <c r="B180" s="137" t="s">
        <v>69</v>
      </c>
      <c r="C180" s="141">
        <f t="shared" ref="C180:H180" si="2">+SUM(C170:C179)</f>
        <v>431</v>
      </c>
      <c r="D180" s="143">
        <f t="shared" si="2"/>
        <v>1414</v>
      </c>
      <c r="E180" s="134">
        <f t="shared" si="2"/>
        <v>3645</v>
      </c>
      <c r="F180" s="134">
        <f t="shared" si="2"/>
        <v>17619</v>
      </c>
      <c r="G180" s="141">
        <f t="shared" si="2"/>
        <v>274</v>
      </c>
      <c r="H180" s="143">
        <f t="shared" si="2"/>
        <v>582</v>
      </c>
      <c r="I180" s="136">
        <f>+SUM(I170:I179)</f>
        <v>2810</v>
      </c>
      <c r="J180" s="136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99" customFormat="1" x14ac:dyDescent="0.25">
      <c r="B2" s="99" t="s">
        <v>163</v>
      </c>
    </row>
    <row r="3" spans="1:25" x14ac:dyDescent="0.25">
      <c r="M3" t="s">
        <v>308</v>
      </c>
    </row>
    <row r="4" spans="1:25" x14ac:dyDescent="0.25">
      <c r="B4" s="3"/>
      <c r="C4" s="3">
        <v>2005</v>
      </c>
      <c r="D4" s="3">
        <v>2006</v>
      </c>
      <c r="E4" s="3">
        <v>2007</v>
      </c>
      <c r="F4" s="3">
        <v>2008</v>
      </c>
      <c r="G4" s="3">
        <v>2009</v>
      </c>
      <c r="H4" s="3">
        <v>2010</v>
      </c>
      <c r="I4" s="3">
        <v>2011</v>
      </c>
      <c r="J4" s="4">
        <v>2012</v>
      </c>
      <c r="K4" s="4">
        <v>2013</v>
      </c>
      <c r="L4" s="4">
        <v>2014</v>
      </c>
      <c r="M4" s="4">
        <v>2015</v>
      </c>
      <c r="N4" s="4">
        <v>2016</v>
      </c>
      <c r="O4" s="4">
        <v>2017</v>
      </c>
      <c r="P4" s="4">
        <v>2017</v>
      </c>
      <c r="Q4" s="4">
        <v>2017</v>
      </c>
      <c r="R4" s="4">
        <v>2017</v>
      </c>
      <c r="S4" s="4" t="s">
        <v>389</v>
      </c>
      <c r="T4" s="4" t="s">
        <v>390</v>
      </c>
      <c r="U4" s="4" t="s">
        <v>392</v>
      </c>
      <c r="V4" s="4" t="s">
        <v>397</v>
      </c>
      <c r="W4" s="291"/>
      <c r="X4" s="291"/>
      <c r="Y4" s="291"/>
    </row>
    <row r="5" spans="1:25" ht="21" customHeight="1" x14ac:dyDescent="0.25">
      <c r="B5" s="5" t="s">
        <v>299</v>
      </c>
      <c r="C5" s="102">
        <v>683856</v>
      </c>
      <c r="D5" s="102">
        <v>1000915</v>
      </c>
      <c r="E5" s="102">
        <v>1237548</v>
      </c>
      <c r="F5" s="102">
        <v>1395440</v>
      </c>
      <c r="G5" s="102">
        <v>1492384</v>
      </c>
      <c r="H5" s="102">
        <v>1830893</v>
      </c>
      <c r="I5" s="102">
        <v>2114226</v>
      </c>
      <c r="J5" s="102">
        <v>2193589</v>
      </c>
      <c r="K5" s="102">
        <v>3201481</v>
      </c>
      <c r="L5" s="102">
        <v>3461568</v>
      </c>
      <c r="M5" s="102">
        <v>4405157</v>
      </c>
      <c r="N5" s="102">
        <v>5262377</v>
      </c>
      <c r="O5" s="102">
        <v>5353447</v>
      </c>
      <c r="P5" s="102">
        <v>5443164</v>
      </c>
      <c r="Q5" s="102">
        <v>4876002</v>
      </c>
      <c r="R5" s="102">
        <v>4896544</v>
      </c>
      <c r="S5" s="6">
        <v>5002497</v>
      </c>
      <c r="T5" s="102">
        <v>5044661</v>
      </c>
      <c r="U5" s="102">
        <v>5183164</v>
      </c>
      <c r="V5" s="102">
        <v>5139537</v>
      </c>
      <c r="X5" s="180"/>
    </row>
    <row r="6" spans="1:25" ht="21" customHeight="1" x14ac:dyDescent="0.25">
      <c r="B6" s="12" t="s">
        <v>112</v>
      </c>
      <c r="C6" s="102"/>
      <c r="D6" s="102"/>
      <c r="E6" s="102"/>
      <c r="F6" s="102"/>
      <c r="G6" s="102"/>
      <c r="H6" s="102"/>
      <c r="I6" s="102"/>
      <c r="J6" s="102"/>
      <c r="L6" s="102">
        <v>1084954</v>
      </c>
      <c r="M6" s="102">
        <v>1334816</v>
      </c>
      <c r="N6" s="102">
        <v>1613291</v>
      </c>
      <c r="O6" s="102">
        <v>1774083</v>
      </c>
      <c r="P6" s="102">
        <v>1810785</v>
      </c>
      <c r="Q6" s="102">
        <v>1496118</v>
      </c>
      <c r="R6" s="102">
        <v>1482746</v>
      </c>
      <c r="S6" s="316">
        <v>1512838</v>
      </c>
      <c r="T6" s="102">
        <v>1540608</v>
      </c>
      <c r="U6" s="102">
        <v>1598299</v>
      </c>
      <c r="V6" s="102">
        <v>1567160</v>
      </c>
      <c r="W6" s="180">
        <f>+M6/M5</f>
        <v>0.30301212873911193</v>
      </c>
      <c r="X6" s="180">
        <f>+L6/L5</f>
        <v>0.3134284809658513</v>
      </c>
    </row>
    <row r="7" spans="1:25" ht="21" customHeight="1" x14ac:dyDescent="0.25">
      <c r="B7" s="12" t="s">
        <v>111</v>
      </c>
      <c r="C7" s="102"/>
      <c r="D7" s="102"/>
      <c r="E7" s="102"/>
      <c r="F7" s="102"/>
      <c r="G7" s="102"/>
      <c r="H7" s="102"/>
      <c r="I7" s="102"/>
      <c r="J7" s="102"/>
      <c r="L7" s="102">
        <v>2272798</v>
      </c>
      <c r="M7" s="102">
        <v>2868500</v>
      </c>
      <c r="N7" s="102">
        <v>3381695</v>
      </c>
      <c r="O7" s="102">
        <v>3311751</v>
      </c>
      <c r="P7" s="102">
        <v>3363524</v>
      </c>
      <c r="Q7" s="102">
        <v>3220718</v>
      </c>
      <c r="R7" s="102">
        <v>3230034</v>
      </c>
      <c r="S7" s="316">
        <v>338765</v>
      </c>
      <c r="T7" s="102">
        <v>3346717</v>
      </c>
      <c r="U7" s="102">
        <v>3408294</v>
      </c>
      <c r="V7" s="102">
        <v>3403563</v>
      </c>
      <c r="W7" s="180">
        <f>+M7/M5</f>
        <v>0.65116861896182132</v>
      </c>
      <c r="X7" s="180">
        <f>+L7/L5</f>
        <v>0.65658048606874109</v>
      </c>
    </row>
    <row r="8" spans="1:25" ht="21" customHeight="1" x14ac:dyDescent="0.25">
      <c r="B8" s="12" t="s">
        <v>104</v>
      </c>
      <c r="C8" s="102"/>
      <c r="D8" s="102"/>
      <c r="E8" s="102"/>
      <c r="F8" s="102"/>
      <c r="G8" s="102"/>
      <c r="H8" s="102"/>
      <c r="I8" s="102"/>
      <c r="J8" s="102"/>
      <c r="K8" s="102"/>
      <c r="L8" s="102">
        <v>197413</v>
      </c>
      <c r="M8" s="102">
        <v>201841</v>
      </c>
      <c r="N8" s="102">
        <v>267391</v>
      </c>
      <c r="O8" s="102">
        <v>267613</v>
      </c>
      <c r="P8" s="102">
        <v>268855</v>
      </c>
      <c r="Q8" s="102">
        <v>159168</v>
      </c>
      <c r="R8" s="102">
        <v>144510</v>
      </c>
      <c r="S8" s="316">
        <v>150894</v>
      </c>
      <c r="T8" s="102">
        <v>157336</v>
      </c>
      <c r="U8" s="102">
        <v>176571</v>
      </c>
      <c r="V8" s="102">
        <v>168814</v>
      </c>
      <c r="W8" s="180">
        <f>+M8/M5</f>
        <v>4.5819252299066755E-2</v>
      </c>
      <c r="X8" s="180">
        <f>+L8/L5</f>
        <v>5.702993556677205E-2</v>
      </c>
    </row>
    <row r="9" spans="1:25" ht="21" customHeight="1" x14ac:dyDescent="0.25">
      <c r="B9" s="5" t="s">
        <v>132</v>
      </c>
      <c r="C9" s="102">
        <v>10591518.000023205</v>
      </c>
      <c r="D9" s="102">
        <v>10912944.000005845</v>
      </c>
      <c r="E9" s="102">
        <v>11234369.999988485</v>
      </c>
      <c r="F9" s="102">
        <v>11555795.999971122</v>
      </c>
      <c r="G9" s="102">
        <v>11893745.999953367</v>
      </c>
      <c r="H9" s="102">
        <v>12246198.797270091</v>
      </c>
      <c r="I9" s="102">
        <v>12591403.810281185</v>
      </c>
      <c r="J9" s="102">
        <v>12984845.999898501</v>
      </c>
      <c r="K9" s="103">
        <v>13369688</v>
      </c>
      <c r="L9" s="103">
        <v>13766888</v>
      </c>
      <c r="M9" s="103">
        <v>14178462</v>
      </c>
      <c r="N9" s="103">
        <v>14606766</v>
      </c>
      <c r="O9" s="103">
        <v>15053862</v>
      </c>
      <c r="P9" s="103">
        <v>15053862</v>
      </c>
      <c r="Q9" s="103">
        <v>15053862</v>
      </c>
      <c r="R9" s="103">
        <v>15053862</v>
      </c>
      <c r="S9" s="103">
        <v>15559817</v>
      </c>
      <c r="T9" s="103">
        <v>15559817</v>
      </c>
      <c r="U9" s="103">
        <v>15559817</v>
      </c>
      <c r="V9" s="103">
        <v>15559817</v>
      </c>
    </row>
    <row r="10" spans="1:25" ht="21" customHeight="1" x14ac:dyDescent="0.25">
      <c r="B10" s="12" t="s">
        <v>112</v>
      </c>
      <c r="C10" s="102"/>
      <c r="D10" s="102"/>
      <c r="E10" s="102"/>
      <c r="F10" s="102"/>
      <c r="G10" s="102"/>
      <c r="H10" s="102"/>
      <c r="I10" s="102"/>
      <c r="J10" s="102"/>
      <c r="K10" s="102">
        <v>7099823</v>
      </c>
      <c r="L10" s="102">
        <v>7305788</v>
      </c>
      <c r="M10" s="102">
        <v>7518009</v>
      </c>
      <c r="N10" s="102">
        <v>7738077</v>
      </c>
      <c r="O10" s="102">
        <v>7967387</v>
      </c>
      <c r="P10" s="102">
        <v>7967387</v>
      </c>
      <c r="Q10" s="102">
        <v>7967387</v>
      </c>
      <c r="R10" s="102">
        <v>7967387</v>
      </c>
      <c r="S10" s="236">
        <v>7332924</v>
      </c>
      <c r="T10" s="236">
        <v>7332924</v>
      </c>
      <c r="U10" s="236">
        <v>7332924</v>
      </c>
      <c r="V10" s="236">
        <v>7332924</v>
      </c>
    </row>
    <row r="11" spans="1:25" ht="21" customHeight="1" x14ac:dyDescent="0.25">
      <c r="B11" s="12" t="s">
        <v>111</v>
      </c>
      <c r="C11" s="102"/>
      <c r="D11" s="102"/>
      <c r="E11" s="102"/>
      <c r="F11" s="102"/>
      <c r="G11" s="102"/>
      <c r="H11" s="102"/>
      <c r="I11" s="102"/>
      <c r="J11" s="102"/>
      <c r="K11" s="102">
        <v>6269865</v>
      </c>
      <c r="L11" s="102">
        <v>6461100</v>
      </c>
      <c r="M11" s="102">
        <v>6660453</v>
      </c>
      <c r="N11" s="102">
        <v>6868689</v>
      </c>
      <c r="O11" s="102">
        <v>7086475</v>
      </c>
      <c r="P11" s="102">
        <v>7086475</v>
      </c>
      <c r="Q11" s="102">
        <v>7086475</v>
      </c>
      <c r="R11" s="102">
        <v>7086475</v>
      </c>
      <c r="S11" s="102">
        <v>8226893</v>
      </c>
      <c r="T11" s="102">
        <v>8226893</v>
      </c>
      <c r="U11" s="102">
        <v>8226893</v>
      </c>
      <c r="V11" s="102">
        <v>8226893</v>
      </c>
    </row>
    <row r="12" spans="1:25" ht="21" customHeight="1" x14ac:dyDescent="0.25">
      <c r="A12" t="s">
        <v>165</v>
      </c>
      <c r="B12" s="117" t="s">
        <v>300</v>
      </c>
      <c r="C12" s="118">
        <f t="shared" ref="C12:M12" si="0">+C5/C9</f>
        <v>6.4566382269142325E-2</v>
      </c>
      <c r="D12" s="118">
        <f t="shared" si="0"/>
        <v>9.17181468171617E-2</v>
      </c>
      <c r="E12" s="119">
        <f t="shared" si="0"/>
        <v>0.11015731189210151</v>
      </c>
      <c r="F12" s="119">
        <f t="shared" si="0"/>
        <v>0.12075671810089822</v>
      </c>
      <c r="G12" s="119">
        <f t="shared" si="0"/>
        <v>0.12547636379706203</v>
      </c>
      <c r="H12" s="119">
        <f t="shared" si="0"/>
        <v>0.14950704543585724</v>
      </c>
      <c r="I12" s="119">
        <f t="shared" si="0"/>
        <v>0.16791026893075126</v>
      </c>
      <c r="J12" s="119">
        <f t="shared" si="0"/>
        <v>0.168934541080976</v>
      </c>
      <c r="K12" s="119">
        <f t="shared" si="0"/>
        <v>0.23945816835815464</v>
      </c>
      <c r="L12" s="119">
        <f t="shared" si="0"/>
        <v>0.25144157488605995</v>
      </c>
      <c r="M12" s="119">
        <f t="shared" si="0"/>
        <v>0.31069357170051309</v>
      </c>
      <c r="N12" s="119">
        <f t="shared" ref="N12:V12" si="1">+N5/N9</f>
        <v>0.36026982290261922</v>
      </c>
      <c r="O12" s="119">
        <f t="shared" si="1"/>
        <v>0.35561950813684889</v>
      </c>
      <c r="P12" s="119">
        <f t="shared" si="1"/>
        <v>0.36157924126048185</v>
      </c>
      <c r="Q12" s="119">
        <f t="shared" si="1"/>
        <v>0.32390372649888777</v>
      </c>
      <c r="R12" s="119">
        <f t="shared" si="1"/>
        <v>0.32526829327915985</v>
      </c>
      <c r="S12" s="119">
        <f t="shared" si="1"/>
        <v>0.3215010176533567</v>
      </c>
      <c r="T12" s="119">
        <f t="shared" si="1"/>
        <v>0.32421081816065062</v>
      </c>
      <c r="U12" s="119">
        <f t="shared" si="1"/>
        <v>0.3331121439281709</v>
      </c>
      <c r="V12" s="119">
        <f t="shared" si="1"/>
        <v>0.33030831917881809</v>
      </c>
    </row>
    <row r="13" spans="1:25" ht="21" customHeight="1" x14ac:dyDescent="0.25">
      <c r="A13" t="s">
        <v>164</v>
      </c>
      <c r="B13" s="17" t="s">
        <v>301</v>
      </c>
      <c r="C13" s="77"/>
      <c r="D13" s="77"/>
      <c r="E13" s="77"/>
      <c r="F13" s="77"/>
      <c r="G13" s="77"/>
      <c r="H13" s="77"/>
      <c r="I13" s="102">
        <v>52519</v>
      </c>
      <c r="J13" s="102">
        <v>78136</v>
      </c>
      <c r="K13" s="102">
        <f>2194379+398973</f>
        <v>2593352</v>
      </c>
      <c r="L13" s="102">
        <v>3197507</v>
      </c>
      <c r="M13" s="102">
        <v>4059612</v>
      </c>
      <c r="N13" s="102">
        <v>5870522</v>
      </c>
      <c r="O13" s="102">
        <v>6418416</v>
      </c>
      <c r="P13" s="102">
        <v>7012156</v>
      </c>
      <c r="Q13" s="102">
        <v>6344155</v>
      </c>
      <c r="R13" s="102">
        <v>6640745</v>
      </c>
      <c r="S13" s="244">
        <v>7229224</v>
      </c>
      <c r="T13" s="102">
        <v>6363029</v>
      </c>
      <c r="U13" s="102">
        <v>7699593</v>
      </c>
      <c r="V13" s="102">
        <v>7985879</v>
      </c>
    </row>
    <row r="14" spans="1:25" ht="21" customHeight="1" x14ac:dyDescent="0.25">
      <c r="B14" s="17"/>
      <c r="C14" s="77"/>
      <c r="D14" s="77"/>
      <c r="E14" s="77"/>
      <c r="F14" s="77"/>
      <c r="G14" s="77"/>
      <c r="H14" s="77"/>
      <c r="I14" s="102"/>
      <c r="J14" s="138">
        <f t="shared" ref="J14:P14" si="2">+J13/I13-1</f>
        <v>0.48776633218454268</v>
      </c>
      <c r="K14" s="138">
        <f>+K13/J13-1</f>
        <v>32.190232415275929</v>
      </c>
      <c r="L14" s="138">
        <f t="shared" si="2"/>
        <v>0.23296297610197159</v>
      </c>
      <c r="M14" s="138">
        <f t="shared" si="2"/>
        <v>0.26961786166535373</v>
      </c>
      <c r="N14" s="138">
        <f t="shared" si="2"/>
        <v>0.44607957607771387</v>
      </c>
      <c r="O14" s="138">
        <f t="shared" si="2"/>
        <v>9.3329690272858201E-2</v>
      </c>
      <c r="P14" s="138">
        <f t="shared" si="2"/>
        <v>9.250568987737795E-2</v>
      </c>
      <c r="Q14" s="300">
        <f t="shared" ref="Q14:V14" si="3">+Q13/P13-1</f>
        <v>-9.5263282790628123E-2</v>
      </c>
      <c r="R14" s="138">
        <f t="shared" si="3"/>
        <v>4.67501188101489E-2</v>
      </c>
      <c r="S14" s="138">
        <f t="shared" si="3"/>
        <v>8.8616412766941099E-2</v>
      </c>
      <c r="T14" s="300">
        <f t="shared" si="3"/>
        <v>-0.11981853100692408</v>
      </c>
      <c r="U14" s="300">
        <f t="shared" si="3"/>
        <v>0.21005153363280282</v>
      </c>
      <c r="V14" s="300">
        <f t="shared" si="3"/>
        <v>3.7181965332453215E-2</v>
      </c>
    </row>
    <row r="15" spans="1:25" ht="21" customHeight="1" x14ac:dyDescent="0.25">
      <c r="A15" t="s">
        <v>307</v>
      </c>
      <c r="B15" s="100" t="s">
        <v>302</v>
      </c>
      <c r="C15" s="107">
        <v>1656276</v>
      </c>
      <c r="D15" s="107">
        <v>2339317</v>
      </c>
      <c r="E15" s="107">
        <v>3394953</v>
      </c>
      <c r="F15" s="107">
        <v>4405006</v>
      </c>
      <c r="G15" s="107">
        <v>5970781</v>
      </c>
      <c r="H15" s="107">
        <v>7302091</v>
      </c>
      <c r="I15" s="107">
        <v>7855345</v>
      </c>
      <c r="J15" s="107">
        <v>12808480</v>
      </c>
      <c r="K15" s="107">
        <v>15883820</v>
      </c>
      <c r="L15" s="107">
        <v>18444219</v>
      </c>
      <c r="M15" s="107">
        <v>20134932</v>
      </c>
      <c r="N15" s="107">
        <v>15025598</v>
      </c>
      <c r="O15" s="107">
        <v>15025598</v>
      </c>
      <c r="P15" s="107">
        <v>15025598</v>
      </c>
      <c r="Q15" s="107">
        <v>15025598</v>
      </c>
      <c r="R15" s="107">
        <v>15025598</v>
      </c>
      <c r="S15" s="107">
        <v>15025598</v>
      </c>
      <c r="T15" s="107">
        <v>15025598</v>
      </c>
      <c r="U15" s="107">
        <v>15025598</v>
      </c>
      <c r="V15" s="107">
        <v>15025598</v>
      </c>
    </row>
    <row r="16" spans="1:25" ht="21" customHeight="1" x14ac:dyDescent="0.25">
      <c r="B16" s="100"/>
      <c r="C16" s="107"/>
      <c r="D16" s="138">
        <f t="shared" ref="D16:M16" si="4">+D15/C15-1</f>
        <v>0.41239563937411394</v>
      </c>
      <c r="E16" s="138">
        <f t="shared" si="4"/>
        <v>0.45125820912685199</v>
      </c>
      <c r="F16" s="138">
        <f t="shared" si="4"/>
        <v>0.29751604808667453</v>
      </c>
      <c r="G16" s="138">
        <f t="shared" si="4"/>
        <v>0.35545354535271922</v>
      </c>
      <c r="H16" s="138">
        <f t="shared" si="4"/>
        <v>0.22297083078411339</v>
      </c>
      <c r="I16" s="138">
        <f t="shared" si="4"/>
        <v>7.5766516741574419E-2</v>
      </c>
      <c r="J16" s="138">
        <f t="shared" si="4"/>
        <v>0.630543279766834</v>
      </c>
      <c r="K16" s="138">
        <f>+K15/J15-1</f>
        <v>0.24010187001111771</v>
      </c>
      <c r="L16" s="138">
        <f t="shared" si="4"/>
        <v>0.16119541772696988</v>
      </c>
      <c r="M16" s="138">
        <f t="shared" si="4"/>
        <v>9.1666283077640687E-2</v>
      </c>
      <c r="N16" s="138">
        <f t="shared" ref="N16:S16" si="5">+N15/M15-1</f>
        <v>-0.2537547184167297</v>
      </c>
      <c r="O16" s="138">
        <f t="shared" si="5"/>
        <v>0</v>
      </c>
      <c r="P16" s="138">
        <f t="shared" si="5"/>
        <v>0</v>
      </c>
      <c r="Q16" s="138">
        <f t="shared" si="5"/>
        <v>0</v>
      </c>
      <c r="R16" s="138">
        <f t="shared" si="5"/>
        <v>0</v>
      </c>
      <c r="S16" s="138">
        <f t="shared" si="5"/>
        <v>0</v>
      </c>
      <c r="T16" s="138"/>
      <c r="U16" s="300"/>
      <c r="V16" s="300"/>
    </row>
    <row r="17" spans="2:22" ht="21" customHeight="1" x14ac:dyDescent="0.25">
      <c r="B17" s="104" t="s">
        <v>303</v>
      </c>
      <c r="C17" s="105"/>
      <c r="D17" s="105"/>
      <c r="E17" s="106"/>
      <c r="F17" s="106"/>
      <c r="G17" s="106"/>
      <c r="H17" s="106"/>
      <c r="I17" s="106">
        <f t="shared" ref="I17:P17" si="6">+I5+I13</f>
        <v>2166745</v>
      </c>
      <c r="J17" s="106">
        <f t="shared" si="6"/>
        <v>2271725</v>
      </c>
      <c r="K17" s="106">
        <f t="shared" si="6"/>
        <v>5794833</v>
      </c>
      <c r="L17" s="106">
        <f t="shared" si="6"/>
        <v>6659075</v>
      </c>
      <c r="M17" s="106">
        <f t="shared" si="6"/>
        <v>8464769</v>
      </c>
      <c r="N17" s="237">
        <f>+N5+N13</f>
        <v>11132899</v>
      </c>
      <c r="O17" s="237">
        <f t="shared" si="6"/>
        <v>11771863</v>
      </c>
      <c r="P17" s="237">
        <f t="shared" si="6"/>
        <v>12455320</v>
      </c>
      <c r="Q17" s="237">
        <f>+Q5+P13</f>
        <v>11888158</v>
      </c>
      <c r="R17" s="237">
        <f>+R5+R13</f>
        <v>11537289</v>
      </c>
      <c r="S17" s="237">
        <f>+S5+S13</f>
        <v>12231721</v>
      </c>
      <c r="T17" s="237">
        <f>+T5+T13</f>
        <v>11407690</v>
      </c>
      <c r="U17" s="237">
        <f>+U5+U13</f>
        <v>12882757</v>
      </c>
      <c r="V17" s="237">
        <f>+V5+V13</f>
        <v>13125416</v>
      </c>
    </row>
    <row r="18" spans="2:22" ht="30" x14ac:dyDescent="0.25">
      <c r="B18" s="120" t="s">
        <v>304</v>
      </c>
      <c r="C18" s="121"/>
      <c r="D18" s="121"/>
      <c r="E18" s="122"/>
      <c r="F18" s="122"/>
      <c r="G18" s="122"/>
      <c r="H18" s="122"/>
      <c r="I18" s="122">
        <f t="shared" ref="I18:P18" si="7">+I17/I9</f>
        <v>0.17208128915941845</v>
      </c>
      <c r="J18" s="122">
        <f t="shared" si="7"/>
        <v>0.1749520171450441</v>
      </c>
      <c r="K18" s="122">
        <f t="shared" si="7"/>
        <v>0.43343068290000486</v>
      </c>
      <c r="L18" s="122">
        <f t="shared" si="7"/>
        <v>0.48370227171166064</v>
      </c>
      <c r="M18" s="122">
        <f t="shared" si="7"/>
        <v>0.59701602331762071</v>
      </c>
      <c r="N18" s="292">
        <f t="shared" si="7"/>
        <v>0.76217411848728189</v>
      </c>
      <c r="O18" s="292">
        <f t="shared" si="7"/>
        <v>0.7819829223889524</v>
      </c>
      <c r="P18" s="292">
        <f t="shared" si="7"/>
        <v>0.82738369728645045</v>
      </c>
      <c r="Q18" s="292">
        <f>+Q17/Q9</f>
        <v>0.78970818252485642</v>
      </c>
      <c r="R18" s="292">
        <f>+R17/R9</f>
        <v>0.76640060869430049</v>
      </c>
      <c r="S18" s="292">
        <f>+S17/R9</f>
        <v>0.81253043239004052</v>
      </c>
      <c r="T18" s="292">
        <f>+T17/S9</f>
        <v>0.73315065337850693</v>
      </c>
      <c r="U18" s="292">
        <f>+U17/T9</f>
        <v>0.82795041869708363</v>
      </c>
      <c r="V18" s="292">
        <f>+V17/U9</f>
        <v>0.8435456535253596</v>
      </c>
    </row>
    <row r="19" spans="2:22" ht="30" x14ac:dyDescent="0.25">
      <c r="B19" s="120" t="s">
        <v>305</v>
      </c>
      <c r="C19" s="121"/>
      <c r="D19" s="121"/>
      <c r="E19" s="121"/>
      <c r="F19" s="121"/>
      <c r="G19" s="121"/>
      <c r="H19" s="121"/>
      <c r="I19" s="123">
        <f t="shared" ref="I19:P19" si="8">+I13/I15</f>
        <v>6.6857661884996778E-3</v>
      </c>
      <c r="J19" s="123">
        <f t="shared" si="8"/>
        <v>6.1003335290370133E-3</v>
      </c>
      <c r="K19" s="123">
        <f t="shared" si="8"/>
        <v>0.16327004461143477</v>
      </c>
      <c r="L19" s="123">
        <f t="shared" si="8"/>
        <v>0.17336093222488846</v>
      </c>
      <c r="M19" s="123">
        <f t="shared" si="8"/>
        <v>0.20162034815910976</v>
      </c>
      <c r="N19" s="293">
        <f t="shared" si="8"/>
        <v>0.39070138839066504</v>
      </c>
      <c r="O19" s="293">
        <f t="shared" si="8"/>
        <v>0.4271654279583415</v>
      </c>
      <c r="P19" s="293">
        <f t="shared" si="8"/>
        <v>0.46668066056339319</v>
      </c>
      <c r="Q19" s="293">
        <f>+Q13/Q15</f>
        <v>0.42222312882322555</v>
      </c>
      <c r="R19" s="293">
        <f>+R13/R15</f>
        <v>0.44196211026010412</v>
      </c>
      <c r="S19" s="293">
        <f>S13/S15</f>
        <v>0.48112720705026185</v>
      </c>
      <c r="T19" s="293">
        <f>T13/T15</f>
        <v>0.42347925187403523</v>
      </c>
      <c r="U19" s="293">
        <f>U13/U15</f>
        <v>0.5124317181918483</v>
      </c>
      <c r="V19" s="293">
        <f>V13/V15</f>
        <v>0.53148493657290707</v>
      </c>
    </row>
    <row r="20" spans="2:22" x14ac:dyDescent="0.25">
      <c r="B20" t="s">
        <v>306</v>
      </c>
      <c r="I20" s="180">
        <f t="shared" ref="I20:P20" si="9">+I13/I9</f>
        <v>4.1710202286671938E-3</v>
      </c>
      <c r="J20" s="180">
        <f t="shared" si="9"/>
        <v>6.0174760640681274E-3</v>
      </c>
      <c r="K20" s="180">
        <f t="shared" si="9"/>
        <v>0.19397251454185019</v>
      </c>
      <c r="L20" s="180">
        <f t="shared" si="9"/>
        <v>0.23226069682560066</v>
      </c>
      <c r="M20" s="180">
        <f t="shared" si="9"/>
        <v>0.28632245161710768</v>
      </c>
      <c r="N20" s="239">
        <f t="shared" si="9"/>
        <v>0.40190429558466262</v>
      </c>
      <c r="O20" s="239">
        <f t="shared" si="9"/>
        <v>0.42636341425210356</v>
      </c>
      <c r="P20" s="239">
        <f t="shared" si="9"/>
        <v>0.46580445602596859</v>
      </c>
      <c r="Q20" s="239">
        <f>+Q13/Q9</f>
        <v>0.42143039440643204</v>
      </c>
      <c r="R20" s="239">
        <f>+R13/Q9</f>
        <v>0.44113231541514064</v>
      </c>
      <c r="S20" s="239">
        <f>+S13/Q9</f>
        <v>0.4802238787628052</v>
      </c>
      <c r="T20" s="239">
        <f>+T13/R9</f>
        <v>0.42268415905499862</v>
      </c>
      <c r="U20" s="239">
        <f>+U13/S9</f>
        <v>0.49483827476891279</v>
      </c>
      <c r="V20" s="239">
        <f>+V13/T9</f>
        <v>0.51323733434654151</v>
      </c>
    </row>
    <row r="24" spans="2:22" x14ac:dyDescent="0.25">
      <c r="B24" s="202"/>
    </row>
    <row r="41" spans="2:25" s="99" customFormat="1" x14ac:dyDescent="0.25">
      <c r="B41" s="99" t="s">
        <v>178</v>
      </c>
    </row>
    <row r="42" spans="2:25" x14ac:dyDescent="0.25">
      <c r="B42" s="3"/>
      <c r="C42" s="3">
        <v>2005</v>
      </c>
      <c r="D42" s="3">
        <v>2006</v>
      </c>
      <c r="E42" s="3">
        <v>2007</v>
      </c>
      <c r="F42" s="3">
        <v>2008</v>
      </c>
      <c r="G42" s="3">
        <v>2009</v>
      </c>
      <c r="H42" s="3">
        <v>2010</v>
      </c>
      <c r="I42" s="3">
        <v>2011</v>
      </c>
      <c r="J42" s="4">
        <v>2012</v>
      </c>
      <c r="K42" s="4">
        <v>2013</v>
      </c>
      <c r="L42" s="4">
        <v>2014</v>
      </c>
      <c r="M42" s="4">
        <v>2015</v>
      </c>
      <c r="N42" s="4">
        <v>2016</v>
      </c>
      <c r="O42" s="4">
        <v>2017</v>
      </c>
      <c r="P42" s="4">
        <v>2017</v>
      </c>
      <c r="Q42" s="4" t="s">
        <v>380</v>
      </c>
      <c r="R42" s="4" t="s">
        <v>381</v>
      </c>
      <c r="S42" s="4" t="s">
        <v>389</v>
      </c>
      <c r="T42" s="4" t="s">
        <v>390</v>
      </c>
      <c r="U42" s="4" t="s">
        <v>392</v>
      </c>
      <c r="V42" s="4" t="s">
        <v>397</v>
      </c>
      <c r="W42" s="291"/>
      <c r="X42" s="291"/>
      <c r="Y42" s="291"/>
    </row>
    <row r="43" spans="2:25" x14ac:dyDescent="0.25">
      <c r="B43" t="s">
        <v>314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80">
        <f>+M43/I43-1</f>
        <v>5.2869718309859151</v>
      </c>
    </row>
    <row r="44" spans="2:25" s="206" customFormat="1" x14ac:dyDescent="0.25">
      <c r="B44" s="206" t="s">
        <v>315</v>
      </c>
      <c r="J44" s="207">
        <f t="shared" ref="J44:P44" si="10">+J43/I43-1</f>
        <v>6.6549295774647854E-2</v>
      </c>
      <c r="K44" s="207">
        <f>+K43/J43-1</f>
        <v>0.54308352591614395</v>
      </c>
      <c r="L44" s="207">
        <f t="shared" si="10"/>
        <v>0.99165596919127097</v>
      </c>
      <c r="M44" s="207">
        <f t="shared" si="10"/>
        <v>0.91803630894832966</v>
      </c>
      <c r="N44" s="207">
        <f t="shared" si="10"/>
        <v>0.44239708765051811</v>
      </c>
      <c r="O44" s="207">
        <f t="shared" si="10"/>
        <v>-0.20761823406072843</v>
      </c>
      <c r="P44" s="207">
        <f t="shared" si="10"/>
        <v>0.43847699318861166</v>
      </c>
      <c r="Q44" s="207">
        <f>+Q43/P43-1</f>
        <v>8.5505024697667409E-3</v>
      </c>
      <c r="R44" s="207">
        <f>+R43/Q43-1</f>
        <v>-1.3510774842939721E-4</v>
      </c>
      <c r="S44" s="207">
        <f>S43/R43-1</f>
        <v>0.16664414566583341</v>
      </c>
      <c r="T44" s="207">
        <f>T43/S43-1</f>
        <v>4.934124800926587E-2</v>
      </c>
      <c r="U44" s="207">
        <f>U43/T43-1</f>
        <v>0.33292861282044206</v>
      </c>
      <c r="V44" s="207">
        <f>V43/U43-1</f>
        <v>-0.10721679364027825</v>
      </c>
      <c r="W44" s="207"/>
    </row>
    <row r="45" spans="2:25" x14ac:dyDescent="0.25">
      <c r="B45" s="108" t="s">
        <v>79</v>
      </c>
      <c r="M45">
        <v>13872</v>
      </c>
    </row>
    <row r="46" spans="2:25" x14ac:dyDescent="0.25">
      <c r="B46" s="108" t="s">
        <v>80</v>
      </c>
      <c r="C46" s="803" t="s">
        <v>313</v>
      </c>
      <c r="D46" s="803"/>
      <c r="E46" s="803"/>
      <c r="F46" s="803"/>
      <c r="G46" s="803" t="s">
        <v>309</v>
      </c>
      <c r="H46" s="803"/>
      <c r="I46" s="803"/>
      <c r="J46" s="803"/>
      <c r="M46">
        <v>3983</v>
      </c>
    </row>
    <row r="47" spans="2:25" x14ac:dyDescent="0.25">
      <c r="B47" s="108"/>
      <c r="C47" s="22" t="s">
        <v>212</v>
      </c>
      <c r="D47" s="22" t="s">
        <v>213</v>
      </c>
      <c r="E47" s="22" t="s">
        <v>215</v>
      </c>
      <c r="F47" s="22" t="s">
        <v>216</v>
      </c>
      <c r="G47" s="22" t="s">
        <v>212</v>
      </c>
      <c r="H47" s="22" t="s">
        <v>213</v>
      </c>
      <c r="I47" s="22" t="s">
        <v>215</v>
      </c>
      <c r="J47" s="22" t="s">
        <v>216</v>
      </c>
      <c r="K47" s="170">
        <f t="shared" ref="K47:P47" si="11">+K43/J43-1</f>
        <v>0.54308352591614395</v>
      </c>
      <c r="L47" s="170">
        <f t="shared" si="11"/>
        <v>0.99165596919127097</v>
      </c>
      <c r="M47" s="170">
        <f t="shared" si="11"/>
        <v>0.91803630894832966</v>
      </c>
      <c r="N47" s="170">
        <f t="shared" si="11"/>
        <v>0.44239708765051811</v>
      </c>
      <c r="O47" s="170">
        <f t="shared" si="11"/>
        <v>-0.20761823406072843</v>
      </c>
      <c r="P47" s="170">
        <f t="shared" si="11"/>
        <v>0.43847699318861166</v>
      </c>
      <c r="Q47" s="170">
        <f t="shared" ref="Q47:V47" si="12">+Q43/P43-1</f>
        <v>8.5505024697667409E-3</v>
      </c>
      <c r="R47" s="170">
        <f t="shared" si="12"/>
        <v>-1.3510774842939721E-4</v>
      </c>
      <c r="S47" s="170">
        <f t="shared" si="12"/>
        <v>0.16664414566583341</v>
      </c>
      <c r="T47" s="170">
        <f t="shared" si="12"/>
        <v>4.934124800926587E-2</v>
      </c>
      <c r="U47" s="170">
        <f t="shared" si="12"/>
        <v>0.33292861282044206</v>
      </c>
      <c r="V47" s="170">
        <f t="shared" si="12"/>
        <v>-0.10721679364027825</v>
      </c>
    </row>
    <row r="48" spans="2:25" x14ac:dyDescent="0.25">
      <c r="B48" s="108" t="s">
        <v>310</v>
      </c>
      <c r="C48" s="204">
        <v>2368983</v>
      </c>
      <c r="D48" s="204">
        <v>236226394</v>
      </c>
      <c r="E48" s="139">
        <f>+C48/$C$52</f>
        <v>0.46318937796876414</v>
      </c>
      <c r="F48" s="139">
        <f>+D48/$H$52</f>
        <v>0.25612850749847088</v>
      </c>
      <c r="G48" s="204">
        <v>9073079</v>
      </c>
      <c r="H48" s="204">
        <v>495330854</v>
      </c>
      <c r="I48" s="139">
        <f>+G48/$G$52</f>
        <v>0.42409925733962744</v>
      </c>
      <c r="J48" s="139">
        <f>+H48/$H$52</f>
        <v>0.53706256191237878</v>
      </c>
    </row>
    <row r="49" spans="2:10" x14ac:dyDescent="0.25">
      <c r="B49" s="108" t="s">
        <v>312</v>
      </c>
      <c r="C49" s="204">
        <v>323854</v>
      </c>
      <c r="D49" s="204">
        <v>86579653</v>
      </c>
      <c r="E49" s="139">
        <f>+C49/$C$52</f>
        <v>6.332072995572198E-2</v>
      </c>
      <c r="F49" s="139">
        <f>+D49/$H$52</f>
        <v>9.387400335385683E-2</v>
      </c>
      <c r="G49" s="204">
        <v>1741615</v>
      </c>
      <c r="H49" s="204">
        <v>286900400</v>
      </c>
      <c r="I49" s="139">
        <f>+G49/$G$52</f>
        <v>8.1407604636921524E-2</v>
      </c>
      <c r="J49" s="139">
        <f>+H49/$H$52</f>
        <v>0.31107180704250303</v>
      </c>
    </row>
    <row r="50" spans="2:10" x14ac:dyDescent="0.25">
      <c r="B50" s="108" t="s">
        <v>311</v>
      </c>
      <c r="C50" s="204">
        <v>371600</v>
      </c>
      <c r="D50" s="204">
        <v>286156383</v>
      </c>
      <c r="E50" s="139">
        <f>+C50/$C$52</f>
        <v>7.2656145212182929E-2</v>
      </c>
      <c r="F50" s="139">
        <f>+D50/$H$52</f>
        <v>0.3102651064848867</v>
      </c>
      <c r="G50" s="204">
        <v>3933439</v>
      </c>
      <c r="H50" s="204">
        <v>7482707</v>
      </c>
      <c r="I50" s="139">
        <f>+G50/$G$52</f>
        <v>0.18385914623808819</v>
      </c>
      <c r="J50" s="139">
        <f>+H50/$H$52</f>
        <v>8.1131263255805382E-3</v>
      </c>
    </row>
    <row r="51" spans="2:10" x14ac:dyDescent="0.25">
      <c r="B51" s="203" t="s">
        <v>217</v>
      </c>
      <c r="C51" s="204">
        <v>2050065</v>
      </c>
      <c r="D51" s="204">
        <v>645295642</v>
      </c>
      <c r="E51" s="139">
        <f>+C51/$C$52</f>
        <v>0.40083374686333095</v>
      </c>
      <c r="F51" s="139">
        <f>+D51/$H$52</f>
        <v>0.6996619085703335</v>
      </c>
      <c r="G51" s="204">
        <v>6645630</v>
      </c>
      <c r="H51" s="204">
        <v>132582414</v>
      </c>
      <c r="I51" s="139">
        <f>+G51/$G$52</f>
        <v>0.31063399178536288</v>
      </c>
      <c r="J51" s="139">
        <f>+H51/$H$52</f>
        <v>0.14375250471953768</v>
      </c>
    </row>
    <row r="52" spans="2:10" x14ac:dyDescent="0.25">
      <c r="B52" s="108" t="s">
        <v>214</v>
      </c>
      <c r="C52" s="205">
        <f>+SUM(C48:C51)</f>
        <v>5114502</v>
      </c>
      <c r="D52" s="205">
        <f>+SUM(D48:D51)</f>
        <v>1254258072</v>
      </c>
      <c r="E52" s="140">
        <f>+C52/$C$52</f>
        <v>1</v>
      </c>
      <c r="F52" s="140">
        <f>+D52/$H$52</f>
        <v>1.3599295259075479</v>
      </c>
      <c r="G52" s="205">
        <f>+SUM(G48:G51)</f>
        <v>21393763</v>
      </c>
      <c r="H52" s="205">
        <f>+SUM(H48:H51)</f>
        <v>922296375</v>
      </c>
      <c r="I52" s="140">
        <f>+G52/$G$52</f>
        <v>1</v>
      </c>
      <c r="J52" s="140">
        <f>+H52/$H$52</f>
        <v>1</v>
      </c>
    </row>
    <row r="69" spans="2:22" s="99" customFormat="1" x14ac:dyDescent="0.25">
      <c r="B69" s="99" t="s">
        <v>181</v>
      </c>
    </row>
    <row r="70" spans="2:22" x14ac:dyDescent="0.25">
      <c r="B70" s="3"/>
      <c r="C70" s="3">
        <v>2005</v>
      </c>
      <c r="D70" s="3">
        <v>2006</v>
      </c>
      <c r="E70" s="3">
        <v>2007</v>
      </c>
      <c r="F70" s="3">
        <v>2008</v>
      </c>
      <c r="G70" s="3">
        <v>2009</v>
      </c>
      <c r="H70" s="3">
        <v>2010</v>
      </c>
      <c r="I70" s="3">
        <v>2011</v>
      </c>
      <c r="J70" s="4">
        <v>2012</v>
      </c>
      <c r="K70" s="4">
        <v>2013</v>
      </c>
      <c r="L70" s="4">
        <v>2014</v>
      </c>
      <c r="M70" s="4">
        <v>2015</v>
      </c>
      <c r="N70" s="4">
        <v>2016</v>
      </c>
      <c r="O70" s="4">
        <v>2017</v>
      </c>
      <c r="P70" s="4">
        <v>2017</v>
      </c>
      <c r="Q70" s="4" t="s">
        <v>380</v>
      </c>
      <c r="R70" s="4" t="s">
        <v>381</v>
      </c>
      <c r="S70" s="4" t="s">
        <v>389</v>
      </c>
      <c r="T70" s="4" t="s">
        <v>390</v>
      </c>
      <c r="U70" s="4" t="s">
        <v>392</v>
      </c>
      <c r="V70" s="4" t="s">
        <v>397</v>
      </c>
    </row>
    <row r="71" spans="2:22" x14ac:dyDescent="0.25">
      <c r="B71" s="109" t="s">
        <v>316</v>
      </c>
      <c r="C71" s="109"/>
      <c r="D71" s="109"/>
      <c r="E71" s="110">
        <v>2.7485110424555756</v>
      </c>
      <c r="F71" s="110">
        <v>3.8978786056895225</v>
      </c>
      <c r="G71" s="110">
        <v>6.0065096396274225</v>
      </c>
      <c r="H71" s="110">
        <v>7.5429280972493693</v>
      </c>
      <c r="I71" s="110">
        <v>7.796814298821352</v>
      </c>
      <c r="J71" s="110">
        <v>7.9225779920845847</v>
      </c>
      <c r="K71" s="110">
        <v>11.34381744734806</v>
      </c>
      <c r="L71" s="110">
        <v>14.135750940953393</v>
      </c>
      <c r="M71" s="110">
        <v>16.371853308207903</v>
      </c>
      <c r="N71" s="238">
        <v>18</v>
      </c>
      <c r="O71" s="238">
        <v>17</v>
      </c>
      <c r="P71" s="238">
        <v>16</v>
      </c>
      <c r="Q71" s="238">
        <v>16</v>
      </c>
      <c r="R71" s="238">
        <v>16</v>
      </c>
      <c r="S71" s="110">
        <v>15</v>
      </c>
      <c r="T71" s="110">
        <v>14</v>
      </c>
      <c r="U71" s="238">
        <v>14</v>
      </c>
      <c r="V71" s="238">
        <v>14</v>
      </c>
    </row>
    <row r="72" spans="2:22" x14ac:dyDescent="0.25">
      <c r="B72" s="105" t="s">
        <v>317</v>
      </c>
      <c r="C72" s="105"/>
      <c r="D72" s="105"/>
      <c r="E72" s="111">
        <v>5.1759995457332799</v>
      </c>
      <c r="F72" s="111">
        <v>6.1559576051161544</v>
      </c>
      <c r="G72" s="111">
        <v>7.905011860078524</v>
      </c>
      <c r="H72" s="111">
        <v>9.4738110159366791</v>
      </c>
      <c r="I72" s="111">
        <v>10.037467257373658</v>
      </c>
      <c r="J72" s="111">
        <v>10.658848991700163</v>
      </c>
      <c r="K72" s="111">
        <v>14.488821279898229</v>
      </c>
      <c r="L72" s="111">
        <v>17.224756967587737</v>
      </c>
      <c r="M72" s="111">
        <v>21.401566686146918</v>
      </c>
      <c r="N72" s="238">
        <v>23</v>
      </c>
      <c r="O72" s="238">
        <v>22</v>
      </c>
      <c r="P72" s="238">
        <v>22</v>
      </c>
      <c r="Q72" s="238">
        <v>22</v>
      </c>
      <c r="R72" s="238">
        <v>23</v>
      </c>
      <c r="S72" s="111">
        <v>23</v>
      </c>
      <c r="T72" s="111">
        <v>23</v>
      </c>
      <c r="U72" s="238">
        <v>23</v>
      </c>
      <c r="V72" s="238">
        <v>23</v>
      </c>
    </row>
    <row r="73" spans="2:22" x14ac:dyDescent="0.25">
      <c r="B73" s="113" t="s">
        <v>318</v>
      </c>
      <c r="C73" s="109"/>
      <c r="D73" s="109"/>
      <c r="E73" s="114">
        <v>0.12757413455906302</v>
      </c>
      <c r="F73" s="114">
        <v>0.16125366323712562</v>
      </c>
      <c r="G73" s="114">
        <v>0.23791893685107973</v>
      </c>
      <c r="H73" s="114">
        <v>0.26787022294751051</v>
      </c>
      <c r="I73" s="114">
        <v>0.25720467254375329</v>
      </c>
      <c r="J73" s="114">
        <v>0.23751602860551119</v>
      </c>
      <c r="K73" s="114">
        <v>0.31450183803781878</v>
      </c>
      <c r="L73" s="114">
        <v>0.36595274557526858</v>
      </c>
      <c r="M73" s="114">
        <v>0.36397366678945675</v>
      </c>
      <c r="N73" s="114">
        <v>0.44</v>
      </c>
      <c r="O73" s="114">
        <v>0.42</v>
      </c>
      <c r="P73" s="114">
        <v>0.41</v>
      </c>
      <c r="Q73" s="114">
        <v>0.41</v>
      </c>
      <c r="R73" s="114">
        <v>0.41</v>
      </c>
      <c r="S73" s="114">
        <v>0.38</v>
      </c>
      <c r="T73" s="114">
        <v>0.38</v>
      </c>
      <c r="U73" s="114">
        <v>0.38</v>
      </c>
      <c r="V73" s="114">
        <v>0.38</v>
      </c>
    </row>
    <row r="74" spans="2:22" x14ac:dyDescent="0.25">
      <c r="B74" s="115" t="s">
        <v>319</v>
      </c>
      <c r="C74" s="105"/>
      <c r="D74" s="105"/>
      <c r="E74" s="116">
        <v>0.24024777500441835</v>
      </c>
      <c r="F74" s="116">
        <v>0.25466947921581629</v>
      </c>
      <c r="G74" s="116">
        <v>0.31311895433197373</v>
      </c>
      <c r="H74" s="116">
        <v>0.33644121172611535</v>
      </c>
      <c r="I74" s="116">
        <v>0.33112029864450043</v>
      </c>
      <c r="J74" s="116">
        <v>0.31954844553677331</v>
      </c>
      <c r="K74" s="116">
        <v>0.40169554426272325</v>
      </c>
      <c r="L74" s="116">
        <v>0.44592233765900874</v>
      </c>
      <c r="M74" s="116">
        <v>0.47579260302135234</v>
      </c>
      <c r="N74" s="116">
        <v>0.56000000000000005</v>
      </c>
      <c r="O74" s="116">
        <v>0.56000000000000005</v>
      </c>
      <c r="P74" s="116">
        <v>0.55000000000000004</v>
      </c>
      <c r="Q74" s="116">
        <v>0.55000000000000004</v>
      </c>
      <c r="R74" s="116">
        <v>0.55000000000000004</v>
      </c>
      <c r="S74" s="116">
        <v>0.61</v>
      </c>
      <c r="T74" s="116">
        <v>0.61</v>
      </c>
      <c r="U74" s="116">
        <v>0.61</v>
      </c>
      <c r="V74" s="116">
        <v>0.61</v>
      </c>
    </row>
    <row r="75" spans="2:22" x14ac:dyDescent="0.25">
      <c r="B75" s="113" t="s">
        <v>323</v>
      </c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77"/>
      <c r="O75" s="77"/>
      <c r="P75" s="77"/>
      <c r="Q75" s="77"/>
      <c r="R75" s="77"/>
      <c r="S75" s="77"/>
      <c r="T75" s="77"/>
      <c r="U75" s="77"/>
      <c r="V75" s="77"/>
    </row>
    <row r="76" spans="2:22" x14ac:dyDescent="0.25">
      <c r="B76" s="112" t="s">
        <v>320</v>
      </c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124">
        <v>0.03</v>
      </c>
      <c r="N76" s="124"/>
      <c r="O76" s="124"/>
      <c r="P76" s="124"/>
      <c r="Q76" s="124"/>
      <c r="R76" s="124"/>
      <c r="S76" s="124"/>
      <c r="T76" s="124"/>
      <c r="U76" s="124"/>
      <c r="V76" s="124"/>
    </row>
    <row r="77" spans="2:22" x14ac:dyDescent="0.25">
      <c r="B77" s="115" t="s">
        <v>321</v>
      </c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25">
        <v>7.0000000000000007E-2</v>
      </c>
      <c r="N77" s="124"/>
      <c r="O77" s="124"/>
      <c r="P77" s="124"/>
      <c r="Q77" s="124"/>
      <c r="R77" s="124"/>
      <c r="S77" s="124"/>
      <c r="T77" s="124"/>
      <c r="U77" s="124"/>
      <c r="V77" s="124"/>
    </row>
    <row r="78" spans="2:22" x14ac:dyDescent="0.25">
      <c r="B78" s="113" t="s">
        <v>322</v>
      </c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</row>
    <row r="79" spans="2:22" x14ac:dyDescent="0.25">
      <c r="B79" s="112" t="s">
        <v>320</v>
      </c>
      <c r="C79" s="77"/>
      <c r="D79" s="77"/>
      <c r="E79" s="77"/>
      <c r="F79" s="77"/>
      <c r="G79" s="77"/>
      <c r="H79" s="77"/>
      <c r="I79" s="77"/>
      <c r="J79" s="77"/>
      <c r="K79" s="77"/>
      <c r="L79" s="124">
        <f t="shared" ref="L79:R79" si="13">+L6/L10</f>
        <v>0.14850608859715064</v>
      </c>
      <c r="M79" s="124">
        <f t="shared" si="13"/>
        <v>0.1775491356820669</v>
      </c>
      <c r="N79" s="124">
        <f t="shared" si="13"/>
        <v>0.20848732831167227</v>
      </c>
      <c r="O79" s="124">
        <f t="shared" si="13"/>
        <v>0.22266810938140696</v>
      </c>
      <c r="P79" s="124">
        <f t="shared" si="13"/>
        <v>0.22727463847306525</v>
      </c>
      <c r="Q79" s="124">
        <f t="shared" si="13"/>
        <v>0.18778025970120443</v>
      </c>
      <c r="R79" s="124">
        <f t="shared" si="13"/>
        <v>0.18610191773036755</v>
      </c>
      <c r="S79" s="124">
        <f>+S6/S10</f>
        <v>0.20630760662458794</v>
      </c>
      <c r="T79" s="124">
        <f>+T6/T10</f>
        <v>0.21009463619151106</v>
      </c>
      <c r="U79" s="124">
        <f>+U6/U10</f>
        <v>0.21796202988057697</v>
      </c>
      <c r="V79" s="124">
        <f>+V6/V10</f>
        <v>0.21371556557793317</v>
      </c>
    </row>
    <row r="80" spans="2:22" x14ac:dyDescent="0.25">
      <c r="B80" s="115" t="s">
        <v>321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25">
        <f t="shared" ref="L80:Q80" si="14">+L7/L11</f>
        <v>0.35176641748309112</v>
      </c>
      <c r="M80" s="125">
        <f t="shared" si="14"/>
        <v>0.43067641194975775</v>
      </c>
      <c r="N80" s="125">
        <f t="shared" si="14"/>
        <v>0.4923348545843319</v>
      </c>
      <c r="O80" s="125">
        <f t="shared" si="14"/>
        <v>0.46733404125464351</v>
      </c>
      <c r="P80" s="125">
        <f t="shared" si="14"/>
        <v>0.47463993028974205</v>
      </c>
      <c r="Q80" s="125">
        <f t="shared" si="14"/>
        <v>0.45448802119530513</v>
      </c>
      <c r="R80" s="125">
        <f>R7/R11</f>
        <v>0.45580263812403204</v>
      </c>
      <c r="S80" s="125">
        <f>S7/S11</f>
        <v>4.1177756900448323E-2</v>
      </c>
      <c r="T80" s="125">
        <f>T7/T11</f>
        <v>0.40680205759331012</v>
      </c>
      <c r="U80" s="125">
        <f>U7/U11</f>
        <v>0.41428690029151954</v>
      </c>
      <c r="V80" s="125">
        <f>V7/V11</f>
        <v>0.41371183507552606</v>
      </c>
    </row>
    <row r="82" spans="25:29" ht="49.5" customHeight="1" x14ac:dyDescent="0.25">
      <c r="Y82" s="799" t="s">
        <v>186</v>
      </c>
      <c r="Z82" s="799"/>
      <c r="AA82" s="799" t="s">
        <v>187</v>
      </c>
      <c r="AB82" s="799"/>
      <c r="AC82" s="2"/>
    </row>
    <row r="83" spans="25:29" ht="30" x14ac:dyDescent="0.25">
      <c r="Y83" s="126" t="s">
        <v>184</v>
      </c>
      <c r="Z83" s="126" t="s">
        <v>185</v>
      </c>
      <c r="AA83" s="126" t="s">
        <v>184</v>
      </c>
      <c r="AB83" s="126" t="s">
        <v>185</v>
      </c>
      <c r="AC83" s="2"/>
    </row>
    <row r="84" spans="25:29" x14ac:dyDescent="0.25">
      <c r="Y84" s="127">
        <v>0.03</v>
      </c>
      <c r="Z84" s="127">
        <v>7.0000000000000007E-2</v>
      </c>
      <c r="AA84" s="127">
        <v>0.13</v>
      </c>
      <c r="AB84" s="127">
        <v>0.31</v>
      </c>
    </row>
    <row r="99" spans="2:22" s="99" customFormat="1" x14ac:dyDescent="0.25">
      <c r="B99" s="99" t="s">
        <v>327</v>
      </c>
    </row>
    <row r="100" spans="2:22" x14ac:dyDescent="0.25">
      <c r="B100" s="3"/>
      <c r="C100" s="3">
        <v>2005</v>
      </c>
      <c r="D100" s="3">
        <v>2006</v>
      </c>
      <c r="E100" s="3">
        <v>2007</v>
      </c>
      <c r="F100" s="3">
        <v>2008</v>
      </c>
      <c r="G100" s="3">
        <v>2009</v>
      </c>
      <c r="H100" s="3">
        <v>2010</v>
      </c>
      <c r="I100" s="3">
        <v>2011</v>
      </c>
      <c r="J100" s="4">
        <v>2012</v>
      </c>
      <c r="K100" s="4">
        <v>2013</v>
      </c>
      <c r="L100" s="4">
        <v>2014</v>
      </c>
      <c r="M100" s="4">
        <v>2015</v>
      </c>
      <c r="N100" s="4">
        <v>2016</v>
      </c>
      <c r="O100" s="4">
        <v>2017</v>
      </c>
      <c r="P100" s="4">
        <v>2017</v>
      </c>
      <c r="Q100" s="4">
        <v>2017</v>
      </c>
      <c r="R100" s="4">
        <v>2017</v>
      </c>
      <c r="S100" s="4" t="s">
        <v>389</v>
      </c>
      <c r="T100" s="4" t="s">
        <v>390</v>
      </c>
      <c r="U100" s="4" t="s">
        <v>392</v>
      </c>
      <c r="V100" s="4" t="s">
        <v>397</v>
      </c>
    </row>
    <row r="101" spans="2:22" s="121" customFormat="1" x14ac:dyDescent="0.25">
      <c r="B101" s="121" t="s">
        <v>328</v>
      </c>
    </row>
    <row r="102" spans="2:22" s="129" customFormat="1" x14ac:dyDescent="0.25">
      <c r="B102" s="129" t="s">
        <v>329</v>
      </c>
    </row>
    <row r="103" spans="2:22" x14ac:dyDescent="0.25">
      <c r="B103" s="108" t="s">
        <v>330</v>
      </c>
      <c r="C103" s="130">
        <v>2.058250762539632</v>
      </c>
      <c r="D103" s="130">
        <v>2.0892620726348259</v>
      </c>
      <c r="E103" s="130">
        <v>2.4389440618413034</v>
      </c>
      <c r="F103" s="130">
        <v>2.5614851629497415</v>
      </c>
      <c r="G103" s="130">
        <v>2.959538567591574</v>
      </c>
      <c r="H103" s="130">
        <v>3.3969724555895193</v>
      </c>
      <c r="I103" s="130">
        <v>3.629460280090838</v>
      </c>
      <c r="J103" s="130">
        <v>3.9353566457699563</v>
      </c>
      <c r="K103" s="130">
        <v>3.88939517511553</v>
      </c>
      <c r="L103" s="130">
        <v>4.1548968801082715</v>
      </c>
      <c r="M103" s="130">
        <v>4.3305120118105895</v>
      </c>
      <c r="N103" s="130">
        <v>4.5</v>
      </c>
      <c r="O103" s="130">
        <v>4.3</v>
      </c>
      <c r="P103" s="130">
        <v>4.3</v>
      </c>
      <c r="Q103" s="130">
        <v>4.3</v>
      </c>
      <c r="R103" s="130">
        <v>4.38</v>
      </c>
      <c r="S103" s="130">
        <v>4.2</v>
      </c>
      <c r="T103" s="130">
        <v>4.2</v>
      </c>
      <c r="U103" s="130">
        <v>4.5</v>
      </c>
      <c r="V103" s="130">
        <v>4.5</v>
      </c>
    </row>
    <row r="104" spans="2:22" x14ac:dyDescent="0.25">
      <c r="B104" t="s">
        <v>331</v>
      </c>
      <c r="C104" s="130">
        <v>7.7511694092419026</v>
      </c>
      <c r="D104" s="130">
        <v>7.9258026476902446</v>
      </c>
      <c r="E104" s="130">
        <v>9.2336430167607428</v>
      </c>
      <c r="F104" s="130">
        <v>9.5912115950792796</v>
      </c>
      <c r="G104" s="130">
        <v>10.219814857935916</v>
      </c>
      <c r="H104" s="130">
        <v>11.467203864649804</v>
      </c>
      <c r="I104" s="130">
        <v>12.336791377577132</v>
      </c>
      <c r="J104" s="130">
        <v>13.566734112728298</v>
      </c>
      <c r="K104" s="130">
        <v>10.415727238081002</v>
      </c>
      <c r="L104" s="58">
        <v>10.796414682215858</v>
      </c>
      <c r="M104" s="58">
        <v>11.079744062263243</v>
      </c>
      <c r="N104" s="58">
        <v>11</v>
      </c>
      <c r="O104" s="58">
        <v>10</v>
      </c>
      <c r="P104" s="58">
        <v>10</v>
      </c>
      <c r="Q104" s="58">
        <v>10</v>
      </c>
      <c r="R104" s="58">
        <v>11</v>
      </c>
      <c r="S104" s="58">
        <v>9.9</v>
      </c>
      <c r="T104" s="58">
        <v>10</v>
      </c>
      <c r="U104" s="58">
        <v>11</v>
      </c>
      <c r="V104" s="58">
        <v>11</v>
      </c>
    </row>
    <row r="105" spans="2:22" x14ac:dyDescent="0.25">
      <c r="B105" t="s">
        <v>332</v>
      </c>
      <c r="C105" s="130">
        <v>0.48221295328820518</v>
      </c>
      <c r="D105" s="130">
        <v>0.46833227927858367</v>
      </c>
      <c r="E105" s="130">
        <v>0.54627403961924259</v>
      </c>
      <c r="F105" s="130">
        <v>0.59783101375575631</v>
      </c>
      <c r="G105" s="130">
        <v>0.92563102327837732</v>
      </c>
      <c r="H105" s="130">
        <v>1.1296742487343827</v>
      </c>
      <c r="I105" s="130">
        <v>1.1803835781892142</v>
      </c>
      <c r="J105" s="130">
        <v>1.2148256902953507</v>
      </c>
      <c r="K105" s="130">
        <v>1.4258025116228603</v>
      </c>
      <c r="L105" s="58">
        <v>1.6024016439750643</v>
      </c>
      <c r="M105" s="58">
        <v>1.6801357141024644</v>
      </c>
      <c r="N105" s="58">
        <v>2</v>
      </c>
      <c r="O105" s="58">
        <v>2</v>
      </c>
      <c r="P105" s="58">
        <v>2</v>
      </c>
      <c r="Q105" s="58">
        <v>2</v>
      </c>
      <c r="R105" s="58">
        <v>2</v>
      </c>
      <c r="S105" s="58">
        <v>1.8</v>
      </c>
      <c r="T105" s="58">
        <v>1.81</v>
      </c>
      <c r="U105" s="58">
        <v>1.9</v>
      </c>
      <c r="V105" s="58">
        <v>1.9</v>
      </c>
    </row>
    <row r="106" spans="2:22" x14ac:dyDescent="0.25">
      <c r="B106" t="s">
        <v>333</v>
      </c>
      <c r="C106" s="130">
        <v>2.6153002808416423</v>
      </c>
      <c r="D106" s="130">
        <v>2.7123753223680196</v>
      </c>
      <c r="E106" s="130">
        <v>3.8364412067649698</v>
      </c>
      <c r="F106" s="130">
        <v>4.4479843707978626</v>
      </c>
      <c r="G106" s="130">
        <v>4.9437746526813786</v>
      </c>
      <c r="H106" s="130">
        <v>5.98553079314211</v>
      </c>
      <c r="I106" s="130">
        <v>6.7744630610885892</v>
      </c>
      <c r="J106" s="130">
        <v>6.7617282485049346</v>
      </c>
      <c r="K106" s="130">
        <v>8.0630153822587332</v>
      </c>
      <c r="L106" s="130">
        <v>9.4502112605259807</v>
      </c>
      <c r="M106" s="130">
        <v>11.1154510270578</v>
      </c>
      <c r="N106" s="130">
        <v>11.5</v>
      </c>
      <c r="O106" s="130">
        <v>11.3</v>
      </c>
      <c r="P106" s="130">
        <v>11.3</v>
      </c>
      <c r="Q106" s="130">
        <v>10.6</v>
      </c>
      <c r="R106" s="130">
        <v>11.59</v>
      </c>
      <c r="S106" s="130">
        <v>11</v>
      </c>
      <c r="T106" s="130">
        <v>10.9</v>
      </c>
      <c r="U106" s="130">
        <v>11.8</v>
      </c>
      <c r="V106" s="130">
        <v>13.1</v>
      </c>
    </row>
    <row r="107" spans="2:22" x14ac:dyDescent="0.25">
      <c r="B107" t="s">
        <v>334</v>
      </c>
      <c r="C107" s="130">
        <v>23.292223078831523</v>
      </c>
      <c r="D107" s="130">
        <v>28.003442517421178</v>
      </c>
      <c r="E107" s="130">
        <v>32.445077027049457</v>
      </c>
      <c r="F107" s="130">
        <v>35.505991971563475</v>
      </c>
      <c r="G107" s="130">
        <v>39.205478240566791</v>
      </c>
      <c r="H107" s="130">
        <v>38.632395883158694</v>
      </c>
      <c r="I107" s="130">
        <v>50.899805109632787</v>
      </c>
      <c r="J107" s="130">
        <v>54.840850635083875</v>
      </c>
      <c r="K107" s="130">
        <v>87.758218441597151</v>
      </c>
      <c r="L107" s="130">
        <v>106.69077862767533</v>
      </c>
      <c r="M107" s="130">
        <v>144.45854564479561</v>
      </c>
      <c r="N107" s="130">
        <v>175.3</v>
      </c>
      <c r="O107" s="130">
        <v>169.6</v>
      </c>
      <c r="P107" s="130">
        <v>170.6</v>
      </c>
      <c r="Q107" s="130">
        <v>173.4</v>
      </c>
      <c r="R107" s="130">
        <v>207.5</v>
      </c>
      <c r="S107" s="130">
        <v>191.8</v>
      </c>
      <c r="T107" s="130">
        <v>194.8</v>
      </c>
      <c r="U107" s="130">
        <v>202.2</v>
      </c>
      <c r="V107" s="130">
        <v>207</v>
      </c>
    </row>
    <row r="108" spans="2:22" x14ac:dyDescent="0.25"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</row>
    <row r="109" spans="2:22" s="121" customFormat="1" x14ac:dyDescent="0.25">
      <c r="B109" s="121" t="s">
        <v>335</v>
      </c>
    </row>
    <row r="110" spans="2:22" s="129" customFormat="1" x14ac:dyDescent="0.25">
      <c r="B110" s="129" t="s">
        <v>199</v>
      </c>
    </row>
    <row r="111" spans="2:22" ht="17.25" x14ac:dyDescent="0.25">
      <c r="B111" s="108" t="s">
        <v>336</v>
      </c>
      <c r="C111" s="130">
        <v>2.7271169245126532</v>
      </c>
      <c r="D111" s="130">
        <v>2.8522140311416737</v>
      </c>
      <c r="E111" s="130">
        <v>3.4276607216351689</v>
      </c>
      <c r="F111" s="130">
        <v>3.7028743562190152</v>
      </c>
      <c r="G111" s="130">
        <v>4.4034181533415309</v>
      </c>
      <c r="H111" s="130">
        <v>5.2040396357672645</v>
      </c>
      <c r="I111" s="130">
        <v>5.7169377729462498</v>
      </c>
      <c r="J111" s="130">
        <v>6.392462148742962</v>
      </c>
      <c r="K111" s="130">
        <v>6.5050495447090801</v>
      </c>
      <c r="L111" s="130">
        <v>7.1555544991799893</v>
      </c>
      <c r="M111" s="130">
        <v>7.6809623470218762</v>
      </c>
      <c r="N111" s="130">
        <v>8.1999999999999993</v>
      </c>
      <c r="O111" s="130">
        <v>8.1</v>
      </c>
      <c r="P111" s="130">
        <v>8</v>
      </c>
      <c r="Q111" s="130">
        <v>8.1</v>
      </c>
      <c r="R111" s="130">
        <v>8.24</v>
      </c>
      <c r="S111" s="130">
        <v>8.3000000000000007</v>
      </c>
      <c r="T111" s="130">
        <v>8.3000000000000007</v>
      </c>
      <c r="U111" s="130">
        <v>8.6999999999999993</v>
      </c>
      <c r="V111" s="130">
        <v>8.6999999999999993</v>
      </c>
    </row>
    <row r="112" spans="2:22" ht="17.25" x14ac:dyDescent="0.25">
      <c r="B112" t="s">
        <v>337</v>
      </c>
      <c r="C112" s="130">
        <v>50.240065662072318</v>
      </c>
      <c r="D112" s="130">
        <v>53.062541261065149</v>
      </c>
      <c r="E112" s="130">
        <v>63.787948537237888</v>
      </c>
      <c r="F112" s="130">
        <v>68.303909495626414</v>
      </c>
      <c r="G112" s="130">
        <v>75.077850933209206</v>
      </c>
      <c r="H112" s="130">
        <v>86.932248448979081</v>
      </c>
      <c r="I112" s="130">
        <v>96.246417925655393</v>
      </c>
      <c r="J112" s="130">
        <v>109.51205324092169</v>
      </c>
      <c r="K112" s="130">
        <v>111.44083695749369</v>
      </c>
      <c r="L112" s="130">
        <v>120.801955636893</v>
      </c>
      <c r="M112" s="130">
        <v>129.67202930253899</v>
      </c>
      <c r="N112" s="130">
        <v>132.69999999999999</v>
      </c>
      <c r="O112" s="130">
        <v>130</v>
      </c>
      <c r="P112" s="130">
        <v>129.19999999999999</v>
      </c>
      <c r="Q112" s="130">
        <v>130</v>
      </c>
      <c r="R112" s="130">
        <v>136</v>
      </c>
      <c r="S112" s="130">
        <v>136.19999999999999</v>
      </c>
      <c r="T112" s="130">
        <v>136.19999999999999</v>
      </c>
      <c r="U112" s="130">
        <v>143.4</v>
      </c>
      <c r="V112" s="130">
        <v>143.4</v>
      </c>
    </row>
    <row r="113" spans="2:22" ht="17.25" x14ac:dyDescent="0.25">
      <c r="B113" t="s">
        <v>338</v>
      </c>
      <c r="C113" s="130">
        <v>0.50261610994127282</v>
      </c>
      <c r="D113" s="130">
        <v>0.50261610994127282</v>
      </c>
      <c r="E113" s="130">
        <v>0.60313933192952729</v>
      </c>
      <c r="F113" s="130">
        <v>0.67853174842071828</v>
      </c>
      <c r="G113" s="130">
        <v>1.0806246363737364</v>
      </c>
      <c r="H113" s="130">
        <v>1.3570634968414366</v>
      </c>
      <c r="I113" s="130">
        <v>1.4575867188296912</v>
      </c>
      <c r="J113" s="130">
        <v>1.5455445380694137</v>
      </c>
      <c r="K113" s="130">
        <v>1.5727654790530241</v>
      </c>
      <c r="L113" s="130">
        <v>1.8094179957885821</v>
      </c>
      <c r="M113" s="130">
        <v>1.9422773591157161</v>
      </c>
      <c r="N113" s="130">
        <v>2.4</v>
      </c>
      <c r="O113" s="130">
        <v>2.2999999999999998</v>
      </c>
      <c r="P113" s="130">
        <v>2.2999999999999998</v>
      </c>
      <c r="Q113" s="130">
        <v>2.2999999999999998</v>
      </c>
      <c r="R113" s="130">
        <v>2.2000000000000002</v>
      </c>
      <c r="S113" s="130">
        <v>2.2000000000000002</v>
      </c>
      <c r="T113" s="130">
        <v>2.2000000000000002</v>
      </c>
      <c r="U113" s="130">
        <v>2.2999999999999998</v>
      </c>
      <c r="V113" s="130">
        <v>2.2999999999999998</v>
      </c>
    </row>
    <row r="114" spans="2:22" ht="17.25" x14ac:dyDescent="0.25">
      <c r="B114" t="s">
        <v>339</v>
      </c>
      <c r="C114" s="130">
        <v>3.4651898536238752</v>
      </c>
      <c r="D114" s="130">
        <v>3.7028743562190152</v>
      </c>
      <c r="E114" s="130">
        <v>5.3916852957107952</v>
      </c>
      <c r="F114" s="130">
        <v>6.4299912807316675</v>
      </c>
      <c r="G114" s="130">
        <v>7.3557098697864225</v>
      </c>
      <c r="H114" s="130">
        <v>9.1696179159072226</v>
      </c>
      <c r="I114" s="130">
        <v>10.670783195455472</v>
      </c>
      <c r="J114" s="130">
        <v>10.983525962028024</v>
      </c>
      <c r="K114" s="130">
        <v>13.485468094608439</v>
      </c>
      <c r="L114" s="130">
        <v>16.275133572435603</v>
      </c>
      <c r="M114" s="130">
        <v>19.715304004733675</v>
      </c>
      <c r="N114" s="130">
        <v>21</v>
      </c>
      <c r="O114" s="130">
        <v>21.3</v>
      </c>
      <c r="P114" s="130">
        <v>21.3</v>
      </c>
      <c r="Q114" s="130">
        <v>20.100000000000001</v>
      </c>
      <c r="R114" s="130">
        <v>21.82</v>
      </c>
      <c r="S114" s="130">
        <v>21.4</v>
      </c>
      <c r="T114" s="130">
        <v>21.2</v>
      </c>
      <c r="U114" s="130">
        <v>23</v>
      </c>
      <c r="V114" s="130">
        <v>25.6</v>
      </c>
    </row>
    <row r="115" spans="2:22" ht="17.25" x14ac:dyDescent="0.25">
      <c r="B115" t="s">
        <v>340</v>
      </c>
      <c r="C115" s="130">
        <v>30.861456205379426</v>
      </c>
      <c r="D115" s="130">
        <v>38.229675785828746</v>
      </c>
      <c r="E115" s="130">
        <v>45.597895366278074</v>
      </c>
      <c r="F115" s="130">
        <v>51.327342849887224</v>
      </c>
      <c r="G115" s="130">
        <v>58.332780821112387</v>
      </c>
      <c r="H115" s="130">
        <v>59.183441146189729</v>
      </c>
      <c r="I115" s="130">
        <v>80.174735638539417</v>
      </c>
      <c r="J115" s="130">
        <v>89.081649630525703</v>
      </c>
      <c r="K115" s="130">
        <v>146.77643520783008</v>
      </c>
      <c r="L115" s="130">
        <v>183.74263021670572</v>
      </c>
      <c r="M115" s="130">
        <v>256.22389379756032</v>
      </c>
      <c r="N115" s="130">
        <v>320.3</v>
      </c>
      <c r="O115" s="130">
        <v>319.39999999999998</v>
      </c>
      <c r="P115" s="130">
        <v>321.39999999999998</v>
      </c>
      <c r="Q115" s="130">
        <v>326.5</v>
      </c>
      <c r="R115" s="130">
        <v>389.92</v>
      </c>
      <c r="S115" s="130">
        <v>373.3</v>
      </c>
      <c r="T115" s="130">
        <v>379.3</v>
      </c>
      <c r="U115" s="130">
        <v>393.6</v>
      </c>
      <c r="V115" s="130">
        <v>402.9</v>
      </c>
    </row>
    <row r="148" spans="2:25" s="99" customFormat="1" x14ac:dyDescent="0.25">
      <c r="B148" s="99" t="s">
        <v>202</v>
      </c>
    </row>
    <row r="149" spans="2:25" ht="15.75" thickBot="1" x14ac:dyDescent="0.3">
      <c r="B149" s="3"/>
      <c r="C149" s="3">
        <v>2005</v>
      </c>
      <c r="D149" s="3">
        <v>2006</v>
      </c>
      <c r="E149" s="3">
        <v>2007</v>
      </c>
      <c r="F149" s="3">
        <v>2008</v>
      </c>
      <c r="G149" s="3">
        <v>2009</v>
      </c>
      <c r="H149" s="3">
        <v>2010</v>
      </c>
      <c r="I149" s="3">
        <v>2011</v>
      </c>
      <c r="J149" s="4">
        <v>2012</v>
      </c>
      <c r="K149" s="4">
        <v>2013</v>
      </c>
      <c r="L149" s="4">
        <v>2014</v>
      </c>
      <c r="M149" s="4" t="s">
        <v>175</v>
      </c>
      <c r="N149" s="4"/>
      <c r="O149" s="4"/>
      <c r="P149" s="4"/>
      <c r="Q149" s="4"/>
      <c r="R149" s="4"/>
      <c r="S149" s="4"/>
      <c r="T149" s="4"/>
      <c r="U149" s="4"/>
      <c r="V149" s="4"/>
      <c r="W149" s="291"/>
      <c r="X149" s="291"/>
      <c r="Y149" s="291"/>
    </row>
    <row r="150" spans="2:25" ht="15.75" thickBot="1" x14ac:dyDescent="0.3">
      <c r="B150" s="131" t="s">
        <v>265</v>
      </c>
      <c r="C150" s="132">
        <v>9.2899999999999991</v>
      </c>
      <c r="D150" s="132">
        <v>9.4</v>
      </c>
      <c r="E150" s="132">
        <v>10.26</v>
      </c>
      <c r="F150" s="132">
        <v>10.6</v>
      </c>
      <c r="G150" s="132">
        <v>10.81</v>
      </c>
      <c r="H150" s="132">
        <v>11.2</v>
      </c>
      <c r="I150" s="132">
        <v>13.2</v>
      </c>
      <c r="J150" s="132">
        <v>13.31</v>
      </c>
      <c r="K150" s="132">
        <v>14.04</v>
      </c>
      <c r="L150" s="132">
        <v>14.18</v>
      </c>
      <c r="M150" s="180">
        <f>+L150/C150-1</f>
        <v>0.52637244348762113</v>
      </c>
      <c r="N150" s="180"/>
      <c r="O150" s="180"/>
      <c r="P150" s="180"/>
      <c r="Q150" s="180"/>
      <c r="R150" s="180"/>
      <c r="S150" s="180"/>
      <c r="T150" s="180"/>
      <c r="U150" s="180"/>
      <c r="V150" s="180"/>
    </row>
    <row r="151" spans="2:25" x14ac:dyDescent="0.25">
      <c r="B151" t="s">
        <v>263</v>
      </c>
    </row>
    <row r="152" spans="2:25" ht="15.75" thickBot="1" x14ac:dyDescent="0.3">
      <c r="B152" t="s">
        <v>264</v>
      </c>
    </row>
    <row r="153" spans="2:25" x14ac:dyDescent="0.25">
      <c r="B153" s="16" t="s">
        <v>256</v>
      </c>
      <c r="C153" s="171">
        <v>97.95</v>
      </c>
    </row>
    <row r="154" spans="2:25" x14ac:dyDescent="0.25">
      <c r="B154" s="20" t="s">
        <v>257</v>
      </c>
      <c r="C154" s="172">
        <v>16.03</v>
      </c>
    </row>
    <row r="155" spans="2:25" x14ac:dyDescent="0.25">
      <c r="B155" s="20" t="s">
        <v>60</v>
      </c>
      <c r="C155" s="172">
        <v>7.4</v>
      </c>
    </row>
    <row r="156" spans="2:25" x14ac:dyDescent="0.25">
      <c r="B156" s="20" t="s">
        <v>61</v>
      </c>
      <c r="C156" s="172">
        <v>6.97</v>
      </c>
    </row>
    <row r="157" spans="2:25" x14ac:dyDescent="0.25">
      <c r="B157" s="20" t="s">
        <v>62</v>
      </c>
      <c r="C157" s="172">
        <v>5.42</v>
      </c>
    </row>
    <row r="158" spans="2:25" x14ac:dyDescent="0.25">
      <c r="B158" s="20" t="s">
        <v>63</v>
      </c>
      <c r="C158" s="172">
        <v>5.54</v>
      </c>
    </row>
    <row r="159" spans="2:25" x14ac:dyDescent="0.25">
      <c r="B159" s="20" t="s">
        <v>64</v>
      </c>
      <c r="C159" s="172">
        <v>4.54</v>
      </c>
    </row>
    <row r="160" spans="2:25" x14ac:dyDescent="0.25">
      <c r="B160" s="20" t="s">
        <v>65</v>
      </c>
      <c r="C160" s="172">
        <v>2.7</v>
      </c>
    </row>
    <row r="161" spans="2:10" x14ac:dyDescent="0.25">
      <c r="B161" s="20" t="s">
        <v>66</v>
      </c>
      <c r="C161" s="172">
        <v>3.65</v>
      </c>
    </row>
    <row r="162" spans="2:10" x14ac:dyDescent="0.25">
      <c r="B162" s="20" t="s">
        <v>143</v>
      </c>
      <c r="C162" s="172">
        <v>3.79</v>
      </c>
    </row>
    <row r="163" spans="2:10" ht="15.75" thickBot="1" x14ac:dyDescent="0.3">
      <c r="B163" s="20" t="s">
        <v>68</v>
      </c>
      <c r="C163" s="173">
        <v>1.97</v>
      </c>
    </row>
    <row r="164" spans="2:10" ht="15.75" thickBot="1" x14ac:dyDescent="0.3">
      <c r="B164" s="18" t="s">
        <v>97</v>
      </c>
      <c r="C164" s="174">
        <v>14.18</v>
      </c>
    </row>
    <row r="169" spans="2:10" s="99" customFormat="1" x14ac:dyDescent="0.25">
      <c r="B169" s="99" t="s">
        <v>206</v>
      </c>
    </row>
    <row r="171" spans="2:10" x14ac:dyDescent="0.25">
      <c r="B171" s="121"/>
      <c r="C171" s="800" t="s">
        <v>17</v>
      </c>
      <c r="D171" s="801"/>
      <c r="E171" s="802" t="s">
        <v>18</v>
      </c>
      <c r="F171" s="802"/>
      <c r="G171" s="800" t="s">
        <v>341</v>
      </c>
      <c r="H171" s="801"/>
      <c r="I171" s="802" t="s">
        <v>81</v>
      </c>
      <c r="J171" s="802"/>
    </row>
    <row r="172" spans="2:10" x14ac:dyDescent="0.25">
      <c r="B172" s="121"/>
      <c r="C172" s="195">
        <v>2007</v>
      </c>
      <c r="D172" s="196">
        <v>2015</v>
      </c>
      <c r="E172" s="197">
        <v>2007</v>
      </c>
      <c r="F172" s="197">
        <v>2015</v>
      </c>
      <c r="G172" s="195">
        <v>2007</v>
      </c>
      <c r="H172" s="196">
        <v>2015</v>
      </c>
      <c r="I172" s="197">
        <v>2011</v>
      </c>
      <c r="J172" s="197">
        <v>2015</v>
      </c>
    </row>
    <row r="173" spans="2:10" x14ac:dyDescent="0.25">
      <c r="B173" s="20" t="s">
        <v>208</v>
      </c>
      <c r="C173" s="142">
        <v>243</v>
      </c>
      <c r="D173" s="144">
        <v>764</v>
      </c>
      <c r="E173" s="193">
        <v>2537</v>
      </c>
      <c r="F173" s="193">
        <v>11602</v>
      </c>
      <c r="G173" s="142">
        <v>147</v>
      </c>
      <c r="H173" s="144">
        <v>287</v>
      </c>
      <c r="I173" s="193">
        <v>1674</v>
      </c>
      <c r="J173" s="193">
        <v>9674</v>
      </c>
    </row>
    <row r="174" spans="2:10" x14ac:dyDescent="0.25">
      <c r="B174" s="20" t="s">
        <v>60</v>
      </c>
      <c r="C174" s="142">
        <v>25</v>
      </c>
      <c r="D174" s="144">
        <v>77</v>
      </c>
      <c r="E174" s="193">
        <v>155</v>
      </c>
      <c r="F174" s="193">
        <v>912</v>
      </c>
      <c r="G174" s="142">
        <v>16</v>
      </c>
      <c r="H174" s="144">
        <v>32</v>
      </c>
      <c r="I174" s="193">
        <v>36</v>
      </c>
      <c r="J174" s="193">
        <v>648</v>
      </c>
    </row>
    <row r="175" spans="2:10" x14ac:dyDescent="0.25">
      <c r="B175" s="20" t="s">
        <v>61</v>
      </c>
      <c r="C175" s="142">
        <v>20</v>
      </c>
      <c r="D175" s="144">
        <v>75</v>
      </c>
      <c r="E175" s="193">
        <v>178</v>
      </c>
      <c r="F175" s="193">
        <v>983</v>
      </c>
      <c r="G175" s="142">
        <v>16</v>
      </c>
      <c r="H175" s="144">
        <v>35</v>
      </c>
      <c r="I175" s="193">
        <v>61</v>
      </c>
      <c r="J175" s="193">
        <v>1444</v>
      </c>
    </row>
    <row r="176" spans="2:10" x14ac:dyDescent="0.25">
      <c r="B176" s="20" t="s">
        <v>62</v>
      </c>
      <c r="C176" s="142">
        <v>34</v>
      </c>
      <c r="D176" s="144">
        <v>126</v>
      </c>
      <c r="E176" s="193">
        <v>232</v>
      </c>
      <c r="F176" s="193">
        <v>1572</v>
      </c>
      <c r="G176" s="142">
        <v>26</v>
      </c>
      <c r="H176" s="144">
        <v>53</v>
      </c>
      <c r="I176" s="193">
        <v>563</v>
      </c>
      <c r="J176" s="193">
        <v>1547</v>
      </c>
    </row>
    <row r="177" spans="2:10" x14ac:dyDescent="0.25">
      <c r="B177" s="20" t="s">
        <v>63</v>
      </c>
      <c r="C177" s="142">
        <v>14</v>
      </c>
      <c r="D177" s="144">
        <v>58</v>
      </c>
      <c r="E177" s="193">
        <v>75</v>
      </c>
      <c r="F177" s="193">
        <v>626</v>
      </c>
      <c r="G177" s="142">
        <v>14</v>
      </c>
      <c r="H177" s="144">
        <v>28</v>
      </c>
      <c r="I177" s="193">
        <v>75</v>
      </c>
      <c r="J177" s="193">
        <v>718</v>
      </c>
    </row>
    <row r="178" spans="2:10" x14ac:dyDescent="0.25">
      <c r="B178" s="20" t="s">
        <v>64</v>
      </c>
      <c r="C178" s="142">
        <v>17</v>
      </c>
      <c r="D178" s="144">
        <v>100</v>
      </c>
      <c r="E178" s="193">
        <v>69</v>
      </c>
      <c r="F178" s="193">
        <v>1151</v>
      </c>
      <c r="G178" s="142">
        <v>11</v>
      </c>
      <c r="H178" s="144">
        <v>40</v>
      </c>
      <c r="I178" s="193">
        <v>31</v>
      </c>
      <c r="J178" s="193">
        <v>690</v>
      </c>
    </row>
    <row r="179" spans="2:10" x14ac:dyDescent="0.25">
      <c r="B179" s="20" t="s">
        <v>65</v>
      </c>
      <c r="C179" s="142">
        <v>15</v>
      </c>
      <c r="D179" s="144">
        <v>93</v>
      </c>
      <c r="E179" s="193">
        <v>61</v>
      </c>
      <c r="F179" s="193">
        <v>704</v>
      </c>
      <c r="G179" s="142">
        <v>10</v>
      </c>
      <c r="H179" s="144">
        <v>28</v>
      </c>
      <c r="I179" s="193">
        <v>18</v>
      </c>
      <c r="J179" s="193">
        <v>842</v>
      </c>
    </row>
    <row r="180" spans="2:10" x14ac:dyDescent="0.25">
      <c r="B180" s="20" t="s">
        <v>66</v>
      </c>
      <c r="C180" s="142">
        <v>38</v>
      </c>
      <c r="D180" s="144">
        <v>163</v>
      </c>
      <c r="E180" s="193">
        <v>205</v>
      </c>
      <c r="F180" s="193">
        <v>1805</v>
      </c>
      <c r="G180" s="142">
        <v>22</v>
      </c>
      <c r="H180" s="144">
        <v>67</v>
      </c>
      <c r="I180" s="193">
        <v>324</v>
      </c>
      <c r="J180" s="193">
        <v>1771</v>
      </c>
    </row>
    <row r="181" spans="2:10" x14ac:dyDescent="0.25">
      <c r="B181" s="20" t="s">
        <v>143</v>
      </c>
      <c r="C181" s="142">
        <v>15</v>
      </c>
      <c r="D181" s="144">
        <v>74</v>
      </c>
      <c r="E181" s="193">
        <v>58</v>
      </c>
      <c r="F181" s="193">
        <v>737</v>
      </c>
      <c r="G181" s="142">
        <v>8</v>
      </c>
      <c r="H181" s="144">
        <v>30</v>
      </c>
      <c r="I181" s="193">
        <v>24</v>
      </c>
      <c r="J181" s="193">
        <v>310</v>
      </c>
    </row>
    <row r="182" spans="2:10" x14ac:dyDescent="0.25">
      <c r="B182" s="20" t="s">
        <v>68</v>
      </c>
      <c r="C182" s="142">
        <v>10</v>
      </c>
      <c r="D182" s="144">
        <v>46</v>
      </c>
      <c r="E182" s="193">
        <v>75</v>
      </c>
      <c r="F182" s="193">
        <v>390</v>
      </c>
      <c r="G182" s="142">
        <v>4</v>
      </c>
      <c r="H182" s="144">
        <v>18</v>
      </c>
      <c r="I182" s="193">
        <v>4</v>
      </c>
      <c r="J182" s="193">
        <v>211</v>
      </c>
    </row>
    <row r="183" spans="2:10" s="20" customFormat="1" x14ac:dyDescent="0.25">
      <c r="B183" s="137" t="s">
        <v>69</v>
      </c>
      <c r="C183" s="195">
        <f t="shared" ref="C183:H183" si="15">+SUM(C173:C182)</f>
        <v>431</v>
      </c>
      <c r="D183" s="196">
        <f t="shared" si="15"/>
        <v>1576</v>
      </c>
      <c r="E183" s="197">
        <f t="shared" si="15"/>
        <v>3645</v>
      </c>
      <c r="F183" s="197">
        <f t="shared" si="15"/>
        <v>20482</v>
      </c>
      <c r="G183" s="195">
        <f t="shared" si="15"/>
        <v>274</v>
      </c>
      <c r="H183" s="196">
        <f t="shared" si="15"/>
        <v>618</v>
      </c>
      <c r="I183" s="197">
        <f>+SUM(I173:I182)</f>
        <v>2810</v>
      </c>
      <c r="J183" s="197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20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99" customFormat="1" x14ac:dyDescent="0.25">
      <c r="A2" s="21" t="s">
        <v>218</v>
      </c>
      <c r="D2" s="151">
        <v>2007</v>
      </c>
      <c r="E2" s="151">
        <v>2008</v>
      </c>
      <c r="F2" s="151">
        <v>2009</v>
      </c>
      <c r="G2" s="151">
        <v>2010</v>
      </c>
      <c r="H2" s="151">
        <v>2011</v>
      </c>
      <c r="I2" s="151">
        <v>2012</v>
      </c>
      <c r="J2" s="151">
        <v>2013</v>
      </c>
      <c r="K2" s="151">
        <v>2014</v>
      </c>
      <c r="L2" s="151" t="s">
        <v>268</v>
      </c>
    </row>
    <row r="3" spans="1:37" s="146" customFormat="1" x14ac:dyDescent="0.25">
      <c r="A3" s="151"/>
      <c r="B3" s="151">
        <v>2005</v>
      </c>
      <c r="C3" s="151">
        <v>2006</v>
      </c>
      <c r="D3" s="151">
        <v>2007</v>
      </c>
      <c r="E3" s="151">
        <v>2008</v>
      </c>
      <c r="F3" s="151">
        <v>2009</v>
      </c>
      <c r="G3" s="151">
        <v>2010</v>
      </c>
      <c r="H3" s="151">
        <v>2011</v>
      </c>
      <c r="I3" s="151">
        <v>2012</v>
      </c>
      <c r="J3" s="151">
        <v>2013</v>
      </c>
      <c r="K3" s="151">
        <v>2014</v>
      </c>
      <c r="L3" s="151" t="s">
        <v>221</v>
      </c>
    </row>
    <row r="4" spans="1:37" x14ac:dyDescent="0.25">
      <c r="A4" s="152" t="s">
        <v>219</v>
      </c>
      <c r="B4" s="154">
        <v>0.1115</v>
      </c>
      <c r="C4" s="154">
        <v>9.3700000000000006E-2</v>
      </c>
      <c r="D4" s="154">
        <v>0.1026</v>
      </c>
      <c r="E4" s="154">
        <v>6.8500000000000005E-2</v>
      </c>
      <c r="F4" s="154">
        <v>4.2200000000000001E-2</v>
      </c>
      <c r="G4" s="154">
        <v>0.16619999999999999</v>
      </c>
      <c r="H4" s="154">
        <v>5.4600000000000003E-2</v>
      </c>
      <c r="I4" s="154">
        <v>2.18E-2</v>
      </c>
      <c r="J4" s="154">
        <v>2.9600000000000001E-2</v>
      </c>
      <c r="K4" s="154">
        <v>1.0999999999999999E-2</v>
      </c>
      <c r="L4" s="154">
        <v>1.1999999999999999E-3</v>
      </c>
    </row>
    <row r="5" spans="1:37" x14ac:dyDescent="0.25">
      <c r="A5" s="152" t="s">
        <v>220</v>
      </c>
      <c r="B5" s="29"/>
      <c r="C5" s="29"/>
      <c r="D5" s="29"/>
      <c r="E5" s="29"/>
      <c r="F5" s="154">
        <v>2.2599999999999999E-2</v>
      </c>
      <c r="G5" s="154">
        <v>0.1744</v>
      </c>
      <c r="H5" s="154">
        <v>6.1400000000000003E-2</v>
      </c>
      <c r="I5" s="154">
        <v>2.0199999999999999E-2</v>
      </c>
      <c r="J5" s="154">
        <v>3.5400000000000001E-2</v>
      </c>
      <c r="K5" s="154">
        <v>1.9300000000000001E-2</v>
      </c>
      <c r="L5" s="154">
        <v>1.3599999999999999E-2</v>
      </c>
    </row>
    <row r="6" spans="1:37" x14ac:dyDescent="0.25">
      <c r="A6" s="17" t="s">
        <v>270</v>
      </c>
      <c r="B6" s="77"/>
      <c r="C6" s="77"/>
      <c r="D6" s="77"/>
      <c r="E6" s="77"/>
      <c r="F6" s="178">
        <f>+AVERAGE(F5:L5)</f>
        <v>4.9557142857142855E-2</v>
      </c>
      <c r="G6" s="178">
        <f t="shared" ref="G6:L6" si="0">+F6</f>
        <v>4.9557142857142855E-2</v>
      </c>
      <c r="H6" s="178">
        <f t="shared" si="0"/>
        <v>4.9557142857142855E-2</v>
      </c>
      <c r="I6" s="178">
        <f t="shared" si="0"/>
        <v>4.9557142857142855E-2</v>
      </c>
      <c r="J6" s="178">
        <f t="shared" si="0"/>
        <v>4.9557142857142855E-2</v>
      </c>
      <c r="K6" s="178">
        <f t="shared" si="0"/>
        <v>4.9557142857142855E-2</v>
      </c>
      <c r="L6" s="178">
        <f t="shared" si="0"/>
        <v>4.9557142857142855E-2</v>
      </c>
    </row>
    <row r="7" spans="1:37" x14ac:dyDescent="0.25">
      <c r="A7" s="17" t="s">
        <v>269</v>
      </c>
      <c r="B7" s="179"/>
      <c r="C7" s="179"/>
      <c r="D7" s="179">
        <v>264172</v>
      </c>
      <c r="E7" s="179">
        <v>282337</v>
      </c>
      <c r="F7" s="179">
        <v>300270</v>
      </c>
      <c r="G7" s="179">
        <v>320351</v>
      </c>
      <c r="H7" s="179">
        <v>343153</v>
      </c>
      <c r="I7" s="179">
        <v>367854</v>
      </c>
      <c r="J7" s="179">
        <v>394123</v>
      </c>
      <c r="K7" s="179">
        <v>422581</v>
      </c>
    </row>
    <row r="8" spans="1:37" x14ac:dyDescent="0.25">
      <c r="A8" s="20" t="s">
        <v>271</v>
      </c>
      <c r="D8" s="180" t="e">
        <f t="shared" ref="D8:K8" si="1">+D7/C7-1</f>
        <v>#DIV/0!</v>
      </c>
      <c r="E8" s="181">
        <f t="shared" si="1"/>
        <v>6.8762018684796367E-2</v>
      </c>
      <c r="F8" s="181">
        <f t="shared" si="1"/>
        <v>6.3516294357452319E-2</v>
      </c>
      <c r="G8" s="181">
        <f t="shared" si="1"/>
        <v>6.6876477836613768E-2</v>
      </c>
      <c r="H8" s="181">
        <f t="shared" si="1"/>
        <v>7.1178176437719953E-2</v>
      </c>
      <c r="I8" s="181">
        <f t="shared" si="1"/>
        <v>7.1982468461589955E-2</v>
      </c>
      <c r="J8" s="181">
        <f t="shared" si="1"/>
        <v>7.1411483903940143E-2</v>
      </c>
      <c r="K8" s="181">
        <f t="shared" si="1"/>
        <v>7.2205884964845923E-2</v>
      </c>
      <c r="L8" s="124">
        <f>+AH12/AD12-1</f>
        <v>6.7033860372715415E-2</v>
      </c>
    </row>
    <row r="9" spans="1:37" x14ac:dyDescent="0.25">
      <c r="A9" s="20" t="s">
        <v>270</v>
      </c>
      <c r="D9" s="180"/>
      <c r="E9" s="181">
        <f>+AVERAGE(E8:L8)</f>
        <v>6.912083312745923E-2</v>
      </c>
      <c r="F9" s="181">
        <f>+AVERAGE(E8:L8)</f>
        <v>6.912083312745923E-2</v>
      </c>
      <c r="G9" s="181">
        <f>+AVERAGE(E8:L8)</f>
        <v>6.912083312745923E-2</v>
      </c>
      <c r="H9" s="181">
        <f>+AVERAGE(E8:L8)</f>
        <v>6.912083312745923E-2</v>
      </c>
      <c r="I9" s="181">
        <f>+AVERAGE(E8:L8)</f>
        <v>6.912083312745923E-2</v>
      </c>
      <c r="J9" s="181">
        <f>+AVERAGE(E8:L8)</f>
        <v>6.912083312745923E-2</v>
      </c>
      <c r="K9" s="181">
        <f>+AVERAGE(E8:L8)</f>
        <v>6.912083312745923E-2</v>
      </c>
      <c r="L9" s="181">
        <f>+AVERAGE(E8:L8)</f>
        <v>6.912083312745923E-2</v>
      </c>
    </row>
    <row r="10" spans="1:37" s="99" customFormat="1" x14ac:dyDescent="0.25">
      <c r="A10" s="21" t="s">
        <v>222</v>
      </c>
      <c r="B10" s="804">
        <v>2007</v>
      </c>
      <c r="C10" s="805"/>
      <c r="D10" s="805"/>
      <c r="E10" s="806"/>
      <c r="F10" s="804">
        <v>2008</v>
      </c>
      <c r="G10" s="805"/>
      <c r="H10" s="805"/>
      <c r="I10" s="806"/>
      <c r="J10" s="804">
        <v>2009</v>
      </c>
      <c r="K10" s="805"/>
      <c r="L10" s="805"/>
      <c r="M10" s="806"/>
      <c r="N10" s="804">
        <v>2010</v>
      </c>
      <c r="O10" s="805"/>
      <c r="P10" s="805"/>
      <c r="Q10" s="806"/>
      <c r="R10" s="804">
        <v>2011</v>
      </c>
      <c r="S10" s="805"/>
      <c r="T10" s="805"/>
      <c r="U10" s="806"/>
      <c r="V10" s="804">
        <v>2012</v>
      </c>
      <c r="W10" s="805"/>
      <c r="X10" s="805"/>
      <c r="Y10" s="806"/>
      <c r="Z10" s="804">
        <v>2013</v>
      </c>
      <c r="AA10" s="805"/>
      <c r="AB10" s="805"/>
      <c r="AC10" s="806"/>
      <c r="AD10" s="804">
        <v>2014</v>
      </c>
      <c r="AE10" s="805"/>
      <c r="AF10" s="805"/>
      <c r="AG10" s="806"/>
      <c r="AH10" s="804">
        <v>2015</v>
      </c>
      <c r="AI10" s="805"/>
      <c r="AJ10" s="805"/>
      <c r="AK10" s="806"/>
    </row>
    <row r="11" spans="1:37" x14ac:dyDescent="0.25">
      <c r="B11" s="147" t="s">
        <v>223</v>
      </c>
      <c r="C11" s="105" t="s">
        <v>224</v>
      </c>
      <c r="D11" s="105" t="s">
        <v>225</v>
      </c>
      <c r="E11" s="148" t="s">
        <v>226</v>
      </c>
      <c r="F11" s="147" t="s">
        <v>223</v>
      </c>
      <c r="G11" s="105" t="s">
        <v>224</v>
      </c>
      <c r="H11" s="105" t="s">
        <v>225</v>
      </c>
      <c r="I11" s="148" t="s">
        <v>226</v>
      </c>
      <c r="J11" s="147" t="s">
        <v>223</v>
      </c>
      <c r="K11" s="105" t="s">
        <v>224</v>
      </c>
      <c r="L11" s="105" t="s">
        <v>225</v>
      </c>
      <c r="M11" s="148" t="s">
        <v>226</v>
      </c>
      <c r="N11" s="147" t="s">
        <v>223</v>
      </c>
      <c r="O11" s="105" t="s">
        <v>224</v>
      </c>
      <c r="P11" s="105" t="s">
        <v>225</v>
      </c>
      <c r="Q11" s="148" t="s">
        <v>226</v>
      </c>
      <c r="R11" s="147" t="s">
        <v>223</v>
      </c>
      <c r="S11" s="105" t="s">
        <v>224</v>
      </c>
      <c r="T11" s="105" t="s">
        <v>225</v>
      </c>
      <c r="U11" s="148" t="s">
        <v>226</v>
      </c>
      <c r="V11" s="147" t="s">
        <v>223</v>
      </c>
      <c r="W11" s="105" t="s">
        <v>224</v>
      </c>
      <c r="X11" s="105" t="s">
        <v>225</v>
      </c>
      <c r="Y11" s="148" t="s">
        <v>226</v>
      </c>
      <c r="Z11" s="147" t="s">
        <v>223</v>
      </c>
      <c r="AA11" s="105" t="s">
        <v>224</v>
      </c>
      <c r="AB11" s="105" t="s">
        <v>225</v>
      </c>
      <c r="AC11" s="148" t="s">
        <v>226</v>
      </c>
      <c r="AD11" s="147" t="s">
        <v>223</v>
      </c>
      <c r="AE11" s="105" t="s">
        <v>224</v>
      </c>
      <c r="AF11" s="105" t="s">
        <v>225</v>
      </c>
      <c r="AG11" s="148" t="s">
        <v>226</v>
      </c>
      <c r="AH11" s="147" t="s">
        <v>223</v>
      </c>
      <c r="AI11" s="105" t="s">
        <v>224</v>
      </c>
      <c r="AJ11" s="105" t="s">
        <v>225</v>
      </c>
      <c r="AK11" s="148" t="s">
        <v>226</v>
      </c>
    </row>
    <row r="12" spans="1:37" x14ac:dyDescent="0.25">
      <c r="B12" s="149">
        <v>64838.850808250769</v>
      </c>
      <c r="C12" s="149">
        <v>66417.014095529841</v>
      </c>
      <c r="D12" s="149">
        <v>67458.538395295473</v>
      </c>
      <c r="E12" s="149">
        <v>69581.474354094462</v>
      </c>
      <c r="F12" s="149">
        <v>70374.551262127701</v>
      </c>
      <c r="G12" s="149">
        <v>72662.860233741318</v>
      </c>
      <c r="H12" s="149">
        <v>73661.244903362371</v>
      </c>
      <c r="I12" s="149">
        <v>74558.604735317553</v>
      </c>
      <c r="J12" s="149">
        <v>75388.340458142382</v>
      </c>
      <c r="K12" s="149">
        <v>76337.099500336772</v>
      </c>
      <c r="L12" s="149">
        <v>78027.10832013136</v>
      </c>
      <c r="M12" s="149">
        <v>79773.675450043331</v>
      </c>
      <c r="N12" s="149">
        <v>81376.150072137563</v>
      </c>
      <c r="O12" s="149">
        <v>82498.893635048298</v>
      </c>
      <c r="P12" s="149">
        <v>83999.771787790494</v>
      </c>
      <c r="Q12" s="149">
        <v>85245.014889044367</v>
      </c>
      <c r="R12" s="149">
        <v>90969.681356860558</v>
      </c>
      <c r="S12" s="149">
        <v>88686.610322244524</v>
      </c>
      <c r="T12" s="149">
        <v>89857.0780574909</v>
      </c>
      <c r="U12" s="149">
        <v>89859.166473700185</v>
      </c>
      <c r="V12" s="149">
        <v>92015.739209516731</v>
      </c>
      <c r="W12" s="149">
        <v>94854.705297448338</v>
      </c>
      <c r="X12" s="149">
        <v>97923.62849567688</v>
      </c>
      <c r="Y12" s="149">
        <v>101021.42454924686</v>
      </c>
      <c r="Z12" s="149">
        <v>101685.72305277581</v>
      </c>
      <c r="AA12" s="149">
        <v>104180.09793663502</v>
      </c>
      <c r="AB12" s="149">
        <v>104821.32484590926</v>
      </c>
      <c r="AC12" s="149">
        <v>105480.55283972852</v>
      </c>
      <c r="AD12" s="149">
        <v>107587.25527686055</v>
      </c>
      <c r="AE12" s="149">
        <v>111845.55542430257</v>
      </c>
      <c r="AF12" s="149">
        <v>112144.04018401801</v>
      </c>
      <c r="AG12" s="149">
        <v>112480.43314250118</v>
      </c>
      <c r="AH12" s="150">
        <v>114799.24432497332</v>
      </c>
      <c r="AI12" s="105"/>
      <c r="AJ12" s="105"/>
      <c r="AK12" s="148"/>
    </row>
    <row r="13" spans="1:37" x14ac:dyDescent="0.25">
      <c r="A13" s="20" t="s">
        <v>227</v>
      </c>
      <c r="F13" s="153">
        <f t="shared" ref="F13:AH13" si="2">+F12/B12-1</f>
        <v>8.5376288827940128E-2</v>
      </c>
      <c r="G13" s="153">
        <f t="shared" si="2"/>
        <v>9.403985143366822E-2</v>
      </c>
      <c r="H13" s="153">
        <f t="shared" si="2"/>
        <v>9.1948427220881923E-2</v>
      </c>
      <c r="I13" s="153">
        <f t="shared" si="2"/>
        <v>7.1529533218782859E-2</v>
      </c>
      <c r="J13" s="153">
        <f t="shared" si="2"/>
        <v>7.124435049453548E-2</v>
      </c>
      <c r="K13" s="153">
        <f t="shared" si="2"/>
        <v>5.0565574418295567E-2</v>
      </c>
      <c r="L13" s="153">
        <f t="shared" si="2"/>
        <v>5.9269476405084509E-2</v>
      </c>
      <c r="M13" s="153">
        <f t="shared" si="2"/>
        <v>6.9945926875097042E-2</v>
      </c>
      <c r="N13" s="153">
        <f t="shared" si="2"/>
        <v>7.9426202747091557E-2</v>
      </c>
      <c r="O13" s="153">
        <f t="shared" si="2"/>
        <v>8.0718211394504857E-2</v>
      </c>
      <c r="P13" s="153">
        <f t="shared" si="2"/>
        <v>7.6546005564557928E-2</v>
      </c>
      <c r="Q13" s="153">
        <f t="shared" si="2"/>
        <v>6.8585776048733615E-2</v>
      </c>
      <c r="R13" s="153">
        <f t="shared" si="2"/>
        <v>0.11789119141442073</v>
      </c>
      <c r="S13" s="153">
        <f t="shared" si="2"/>
        <v>7.5003632346500648E-2</v>
      </c>
      <c r="T13" s="153">
        <f t="shared" si="2"/>
        <v>6.973002598742517E-2</v>
      </c>
      <c r="U13" s="153">
        <f t="shared" si="2"/>
        <v>5.4128110490233805E-2</v>
      </c>
      <c r="V13" s="153">
        <f t="shared" si="2"/>
        <v>1.1498972372483651E-2</v>
      </c>
      <c r="W13" s="153">
        <f t="shared" si="2"/>
        <v>6.954933729896684E-2</v>
      </c>
      <c r="X13" s="153">
        <f t="shared" si="2"/>
        <v>8.9770896322991511E-2</v>
      </c>
      <c r="Y13" s="153">
        <f t="shared" si="2"/>
        <v>0.12421947046229986</v>
      </c>
      <c r="Z13" s="153">
        <f t="shared" si="2"/>
        <v>0.10509054131751139</v>
      </c>
      <c r="AA13" s="153">
        <f t="shared" si="2"/>
        <v>9.8312388509814275E-2</v>
      </c>
      <c r="AB13" s="153">
        <f t="shared" si="2"/>
        <v>7.04395502515196E-2</v>
      </c>
      <c r="AC13" s="153">
        <f t="shared" si="2"/>
        <v>4.4140421800406227E-2</v>
      </c>
      <c r="AD13" s="153">
        <f t="shared" si="2"/>
        <v>5.8036979498309771E-2</v>
      </c>
      <c r="AE13" s="153">
        <f t="shared" si="2"/>
        <v>7.3578904603543993E-2</v>
      </c>
      <c r="AF13" s="153">
        <f t="shared" si="2"/>
        <v>6.9859022950467198E-2</v>
      </c>
      <c r="AG13" s="153">
        <f t="shared" si="2"/>
        <v>6.636180901903832E-2</v>
      </c>
      <c r="AH13" s="153">
        <f t="shared" si="2"/>
        <v>6.7033860372715415E-2</v>
      </c>
    </row>
    <row r="15" spans="1:37" x14ac:dyDescent="0.25">
      <c r="A15" s="20" t="s">
        <v>272</v>
      </c>
    </row>
    <row r="16" spans="1:37" x14ac:dyDescent="0.25">
      <c r="A16" s="20" t="s">
        <v>273</v>
      </c>
    </row>
    <row r="31" spans="1:15" s="99" customFormat="1" x14ac:dyDescent="0.25">
      <c r="A31" s="21" t="s">
        <v>228</v>
      </c>
    </row>
    <row r="32" spans="1:15" s="2" customFormat="1" ht="31.5" customHeight="1" x14ac:dyDescent="0.25">
      <c r="A32" s="13">
        <v>100000</v>
      </c>
      <c r="B32" s="3"/>
      <c r="C32" s="3">
        <v>2005</v>
      </c>
      <c r="D32" s="3">
        <v>2006</v>
      </c>
      <c r="E32" s="3">
        <v>2007</v>
      </c>
      <c r="F32" s="3">
        <v>2008</v>
      </c>
      <c r="G32" s="3">
        <v>2009</v>
      </c>
      <c r="H32" s="3">
        <v>2010</v>
      </c>
      <c r="I32" s="3">
        <v>2011</v>
      </c>
      <c r="J32" s="4">
        <v>2012</v>
      </c>
      <c r="K32" s="4">
        <v>2013</v>
      </c>
      <c r="L32" s="4">
        <v>2014</v>
      </c>
      <c r="M32" s="4" t="s">
        <v>229</v>
      </c>
      <c r="O32" s="14"/>
    </row>
    <row r="33" spans="1:13" x14ac:dyDescent="0.25">
      <c r="A33" s="156" t="s">
        <v>228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56" t="s">
        <v>262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56" t="s">
        <v>230</v>
      </c>
    </row>
    <row r="36" spans="1:13" ht="15.75" thickBot="1" x14ac:dyDescent="0.3"/>
    <row r="37" spans="1:13" ht="16.5" thickTop="1" thickBot="1" x14ac:dyDescent="0.3">
      <c r="B37" s="157"/>
      <c r="C37" s="158">
        <v>2014</v>
      </c>
    </row>
    <row r="38" spans="1:13" ht="30.75" thickTop="1" x14ac:dyDescent="0.25">
      <c r="B38" s="159" t="s">
        <v>231</v>
      </c>
      <c r="C38" s="160"/>
    </row>
    <row r="39" spans="1:13" x14ac:dyDescent="0.25">
      <c r="B39" s="161" t="s">
        <v>71</v>
      </c>
      <c r="C39" s="162">
        <v>18</v>
      </c>
    </row>
    <row r="40" spans="1:13" x14ac:dyDescent="0.25">
      <c r="B40" s="161" t="s">
        <v>43</v>
      </c>
      <c r="C40" s="162">
        <v>10</v>
      </c>
    </row>
    <row r="41" spans="1:13" ht="30" x14ac:dyDescent="0.25">
      <c r="B41" s="161" t="s">
        <v>232</v>
      </c>
      <c r="C41" s="162">
        <v>8</v>
      </c>
    </row>
    <row r="42" spans="1:13" ht="45" x14ac:dyDescent="0.25">
      <c r="B42" s="161" t="s">
        <v>233</v>
      </c>
      <c r="C42" s="162">
        <v>2</v>
      </c>
    </row>
    <row r="43" spans="1:13" ht="30" x14ac:dyDescent="0.25">
      <c r="B43" s="161" t="s">
        <v>234</v>
      </c>
      <c r="C43" s="162">
        <v>3</v>
      </c>
    </row>
    <row r="44" spans="1:13" ht="30" x14ac:dyDescent="0.25">
      <c r="B44" s="159" t="s">
        <v>235</v>
      </c>
      <c r="C44" s="162"/>
    </row>
    <row r="45" spans="1:13" ht="45" x14ac:dyDescent="0.25">
      <c r="B45" s="161" t="s">
        <v>236</v>
      </c>
      <c r="C45" s="162">
        <v>1</v>
      </c>
    </row>
    <row r="46" spans="1:13" ht="60" x14ac:dyDescent="0.25">
      <c r="B46" s="161" t="s">
        <v>237</v>
      </c>
      <c r="C46" s="162">
        <v>1</v>
      </c>
    </row>
    <row r="47" spans="1:13" ht="75" x14ac:dyDescent="0.25">
      <c r="B47" s="161" t="s">
        <v>238</v>
      </c>
      <c r="C47" s="162">
        <v>2</v>
      </c>
    </row>
    <row r="48" spans="1:13" ht="30" x14ac:dyDescent="0.25">
      <c r="B48" s="161" t="s">
        <v>239</v>
      </c>
      <c r="C48" s="162">
        <v>18</v>
      </c>
    </row>
    <row r="49" spans="2:3" ht="45" x14ac:dyDescent="0.25">
      <c r="B49" s="161" t="s">
        <v>240</v>
      </c>
      <c r="C49" s="162">
        <v>12</v>
      </c>
    </row>
    <row r="50" spans="2:3" ht="45.75" thickBot="1" x14ac:dyDescent="0.3">
      <c r="B50" s="163" t="s">
        <v>241</v>
      </c>
      <c r="C50" s="164">
        <v>285</v>
      </c>
    </row>
    <row r="51" spans="2:3" ht="30.75" thickTop="1" x14ac:dyDescent="0.25">
      <c r="B51" s="159" t="s">
        <v>242</v>
      </c>
      <c r="C51" s="160"/>
    </row>
    <row r="52" spans="2:3" x14ac:dyDescent="0.25">
      <c r="B52" s="161" t="s">
        <v>243</v>
      </c>
      <c r="C52" s="162">
        <v>17</v>
      </c>
    </row>
    <row r="53" spans="2:3" ht="30" x14ac:dyDescent="0.25">
      <c r="B53" s="161" t="s">
        <v>244</v>
      </c>
      <c r="C53" s="162">
        <v>1</v>
      </c>
    </row>
    <row r="54" spans="2:3" ht="30" x14ac:dyDescent="0.25">
      <c r="B54" s="161" t="s">
        <v>245</v>
      </c>
      <c r="C54" s="162">
        <v>1</v>
      </c>
    </row>
    <row r="55" spans="2:3" x14ac:dyDescent="0.25">
      <c r="B55" s="161" t="s">
        <v>246</v>
      </c>
      <c r="C55" s="162">
        <v>49</v>
      </c>
    </row>
    <row r="56" spans="2:3" ht="45" x14ac:dyDescent="0.25">
      <c r="B56" s="161" t="s">
        <v>247</v>
      </c>
      <c r="C56" s="162">
        <v>5</v>
      </c>
    </row>
    <row r="57" spans="2:3" ht="60" x14ac:dyDescent="0.25">
      <c r="B57" s="159" t="s">
        <v>248</v>
      </c>
      <c r="C57" s="160"/>
    </row>
    <row r="58" spans="2:3" ht="30" x14ac:dyDescent="0.25">
      <c r="B58" s="161" t="s">
        <v>249</v>
      </c>
      <c r="C58" s="162">
        <v>1</v>
      </c>
    </row>
    <row r="59" spans="2:3" ht="45" x14ac:dyDescent="0.25">
      <c r="B59" s="161" t="s">
        <v>250</v>
      </c>
      <c r="C59" s="162">
        <v>2</v>
      </c>
    </row>
    <row r="60" spans="2:3" ht="30" x14ac:dyDescent="0.25">
      <c r="B60" s="161" t="s">
        <v>251</v>
      </c>
      <c r="C60" s="162">
        <v>8</v>
      </c>
    </row>
    <row r="61" spans="2:3" ht="60" x14ac:dyDescent="0.25">
      <c r="B61" s="161" t="s">
        <v>252</v>
      </c>
      <c r="C61" s="162">
        <v>6</v>
      </c>
    </row>
    <row r="62" spans="2:3" ht="30" x14ac:dyDescent="0.25">
      <c r="B62" s="159" t="s">
        <v>253</v>
      </c>
      <c r="C62" s="160"/>
    </row>
    <row r="63" spans="2:3" ht="30" x14ac:dyDescent="0.25">
      <c r="B63" s="161" t="s">
        <v>254</v>
      </c>
      <c r="C63" s="162">
        <v>1</v>
      </c>
    </row>
    <row r="64" spans="2:3" ht="30.75" thickBot="1" x14ac:dyDescent="0.3">
      <c r="B64" s="163" t="s">
        <v>255</v>
      </c>
      <c r="C64" s="164">
        <v>9</v>
      </c>
    </row>
    <row r="65" spans="1:5" ht="15.75" thickTop="1" x14ac:dyDescent="0.25"/>
    <row r="66" spans="1:5" s="99" customFormat="1" x14ac:dyDescent="0.25">
      <c r="A66" s="21" t="s">
        <v>230</v>
      </c>
    </row>
    <row r="67" spans="1:5" s="129" customFormat="1" x14ac:dyDescent="0.25">
      <c r="A67" s="21">
        <v>2015</v>
      </c>
    </row>
    <row r="68" spans="1:5" s="129" customFormat="1" ht="60" x14ac:dyDescent="0.25">
      <c r="A68" s="165"/>
      <c r="B68" s="166" t="s">
        <v>258</v>
      </c>
      <c r="C68" s="166" t="s">
        <v>259</v>
      </c>
      <c r="D68" s="166" t="s">
        <v>260</v>
      </c>
      <c r="E68" s="168" t="s">
        <v>261</v>
      </c>
    </row>
    <row r="69" spans="1:5" x14ac:dyDescent="0.25">
      <c r="A69" s="20" t="s">
        <v>256</v>
      </c>
      <c r="B69" s="155">
        <v>4</v>
      </c>
      <c r="C69" s="155">
        <v>0</v>
      </c>
      <c r="D69" s="155">
        <v>10</v>
      </c>
      <c r="E69" s="155">
        <f>+B69+D69</f>
        <v>14</v>
      </c>
    </row>
    <row r="70" spans="1:5" x14ac:dyDescent="0.25">
      <c r="A70" s="20" t="s">
        <v>257</v>
      </c>
      <c r="B70" s="155">
        <v>0</v>
      </c>
      <c r="C70" s="155">
        <v>249</v>
      </c>
      <c r="D70" s="155">
        <v>5</v>
      </c>
      <c r="E70" s="155">
        <f t="shared" ref="E70:E79" si="3">+B70+D70</f>
        <v>5</v>
      </c>
    </row>
    <row r="71" spans="1:5" x14ac:dyDescent="0.25">
      <c r="A71" s="20" t="s">
        <v>60</v>
      </c>
      <c r="B71" s="155">
        <v>1</v>
      </c>
      <c r="C71" s="155">
        <v>12</v>
      </c>
      <c r="D71" s="155">
        <v>2</v>
      </c>
      <c r="E71" s="155">
        <f t="shared" si="3"/>
        <v>3</v>
      </c>
    </row>
    <row r="72" spans="1:5" x14ac:dyDescent="0.25">
      <c r="A72" s="20" t="s">
        <v>61</v>
      </c>
      <c r="B72" s="155">
        <v>0</v>
      </c>
      <c r="C72" s="155">
        <v>11</v>
      </c>
      <c r="D72" s="155">
        <v>4</v>
      </c>
      <c r="E72" s="155">
        <f t="shared" si="3"/>
        <v>4</v>
      </c>
    </row>
    <row r="73" spans="1:5" x14ac:dyDescent="0.25">
      <c r="A73" s="20" t="s">
        <v>62</v>
      </c>
      <c r="B73" s="155">
        <v>0</v>
      </c>
      <c r="C73" s="155">
        <v>8</v>
      </c>
      <c r="D73" s="155">
        <v>2</v>
      </c>
      <c r="E73" s="155">
        <f t="shared" si="3"/>
        <v>2</v>
      </c>
    </row>
    <row r="74" spans="1:5" x14ac:dyDescent="0.25">
      <c r="A74" s="20" t="s">
        <v>63</v>
      </c>
      <c r="B74" s="155">
        <v>0</v>
      </c>
      <c r="C74" s="155">
        <v>1</v>
      </c>
      <c r="D74" s="155">
        <v>2</v>
      </c>
      <c r="E74" s="155">
        <f t="shared" si="3"/>
        <v>2</v>
      </c>
    </row>
    <row r="75" spans="1:5" x14ac:dyDescent="0.25">
      <c r="A75" s="20" t="s">
        <v>64</v>
      </c>
      <c r="B75" s="155">
        <v>1</v>
      </c>
      <c r="C75" s="155">
        <v>5</v>
      </c>
      <c r="D75" s="155">
        <v>2</v>
      </c>
      <c r="E75" s="155">
        <f t="shared" si="3"/>
        <v>3</v>
      </c>
    </row>
    <row r="76" spans="1:5" x14ac:dyDescent="0.25">
      <c r="A76" s="20" t="s">
        <v>65</v>
      </c>
      <c r="B76" s="155">
        <v>0</v>
      </c>
      <c r="C76" s="155">
        <v>10</v>
      </c>
      <c r="D76" s="155">
        <v>1</v>
      </c>
      <c r="E76" s="155">
        <f t="shared" si="3"/>
        <v>1</v>
      </c>
    </row>
    <row r="77" spans="1:5" x14ac:dyDescent="0.25">
      <c r="A77" s="20" t="s">
        <v>66</v>
      </c>
      <c r="B77" s="155">
        <v>2</v>
      </c>
      <c r="C77" s="155">
        <v>8</v>
      </c>
      <c r="D77" s="155">
        <v>4</v>
      </c>
      <c r="E77" s="155">
        <f t="shared" si="3"/>
        <v>6</v>
      </c>
    </row>
    <row r="78" spans="1:5" x14ac:dyDescent="0.25">
      <c r="A78" s="20" t="s">
        <v>143</v>
      </c>
      <c r="B78" s="155">
        <v>1</v>
      </c>
      <c r="C78" s="155">
        <v>6</v>
      </c>
      <c r="D78" s="155">
        <v>4</v>
      </c>
      <c r="E78" s="155">
        <f t="shared" si="3"/>
        <v>5</v>
      </c>
    </row>
    <row r="79" spans="1:5" x14ac:dyDescent="0.25">
      <c r="A79" s="20" t="s">
        <v>68</v>
      </c>
      <c r="B79" s="155">
        <v>0</v>
      </c>
      <c r="C79" s="155">
        <v>4</v>
      </c>
      <c r="D79" s="155">
        <v>4</v>
      </c>
      <c r="E79" s="155">
        <f t="shared" si="3"/>
        <v>4</v>
      </c>
    </row>
    <row r="80" spans="1:5" s="20" customFormat="1" x14ac:dyDescent="0.25">
      <c r="A80" s="18" t="s">
        <v>97</v>
      </c>
      <c r="B80" s="167">
        <f>+SUM(B69:B79)</f>
        <v>9</v>
      </c>
      <c r="C80" s="167">
        <f>+SUM(C69:C79)</f>
        <v>314</v>
      </c>
      <c r="D80" s="167">
        <f>+SUM(D69:D79)</f>
        <v>40</v>
      </c>
    </row>
    <row r="82" spans="1:5" x14ac:dyDescent="0.25">
      <c r="A82" s="20" t="s">
        <v>208</v>
      </c>
      <c r="B82" s="155">
        <v>249</v>
      </c>
    </row>
    <row r="83" spans="1:5" x14ac:dyDescent="0.25">
      <c r="A83" s="20" t="s">
        <v>60</v>
      </c>
      <c r="B83" s="155">
        <v>12</v>
      </c>
    </row>
    <row r="84" spans="1:5" x14ac:dyDescent="0.25">
      <c r="A84" s="20" t="s">
        <v>61</v>
      </c>
      <c r="B84" s="155">
        <v>11</v>
      </c>
    </row>
    <row r="85" spans="1:5" x14ac:dyDescent="0.25">
      <c r="A85" s="20" t="s">
        <v>62</v>
      </c>
      <c r="B85" s="155">
        <v>8</v>
      </c>
    </row>
    <row r="86" spans="1:5" x14ac:dyDescent="0.25">
      <c r="A86" s="20" t="s">
        <v>63</v>
      </c>
      <c r="B86" s="155">
        <v>1</v>
      </c>
    </row>
    <row r="87" spans="1:5" x14ac:dyDescent="0.25">
      <c r="A87" s="20" t="s">
        <v>64</v>
      </c>
      <c r="B87" s="155">
        <v>5</v>
      </c>
    </row>
    <row r="88" spans="1:5" x14ac:dyDescent="0.25">
      <c r="A88" s="20" t="s">
        <v>65</v>
      </c>
      <c r="B88" s="155">
        <v>10</v>
      </c>
    </row>
    <row r="89" spans="1:5" x14ac:dyDescent="0.25">
      <c r="A89" s="20" t="s">
        <v>66</v>
      </c>
      <c r="B89" s="155">
        <v>8</v>
      </c>
    </row>
    <row r="90" spans="1:5" x14ac:dyDescent="0.25">
      <c r="A90" s="20" t="s">
        <v>143</v>
      </c>
      <c r="B90" s="155">
        <v>6</v>
      </c>
    </row>
    <row r="91" spans="1:5" x14ac:dyDescent="0.25">
      <c r="A91" s="20" t="s">
        <v>68</v>
      </c>
      <c r="B91" s="155">
        <v>4</v>
      </c>
    </row>
    <row r="92" spans="1:5" s="99" customFormat="1" x14ac:dyDescent="0.25">
      <c r="A92" s="21">
        <v>2007</v>
      </c>
    </row>
    <row r="93" spans="1:5" ht="60" x14ac:dyDescent="0.25">
      <c r="A93" s="165"/>
      <c r="B93" s="166" t="s">
        <v>258</v>
      </c>
      <c r="C93" s="166" t="s">
        <v>259</v>
      </c>
      <c r="D93" s="166" t="s">
        <v>260</v>
      </c>
      <c r="E93" s="168" t="s">
        <v>261</v>
      </c>
    </row>
    <row r="94" spans="1:5" x14ac:dyDescent="0.25">
      <c r="A94" s="20" t="s">
        <v>256</v>
      </c>
      <c r="B94" s="182">
        <v>6</v>
      </c>
      <c r="C94" s="182"/>
      <c r="D94" s="182"/>
      <c r="E94" s="182"/>
    </row>
    <row r="95" spans="1:5" x14ac:dyDescent="0.25">
      <c r="A95" s="20" t="s">
        <v>257</v>
      </c>
      <c r="B95" s="182">
        <v>3</v>
      </c>
      <c r="C95" s="182">
        <v>54</v>
      </c>
      <c r="D95" s="182">
        <v>1</v>
      </c>
      <c r="E95" s="182"/>
    </row>
    <row r="96" spans="1:5" x14ac:dyDescent="0.25">
      <c r="A96" s="20" t="s">
        <v>60</v>
      </c>
      <c r="B96" s="182">
        <v>1</v>
      </c>
      <c r="C96" s="182">
        <v>1</v>
      </c>
      <c r="D96" s="182"/>
      <c r="E96" s="182"/>
    </row>
    <row r="97" spans="1:5" x14ac:dyDescent="0.25">
      <c r="A97" s="20" t="s">
        <v>61</v>
      </c>
      <c r="B97" s="182">
        <v>0</v>
      </c>
      <c r="C97" s="182">
        <v>1</v>
      </c>
      <c r="D97" s="182"/>
      <c r="E97" s="182"/>
    </row>
    <row r="98" spans="1:5" x14ac:dyDescent="0.25">
      <c r="A98" s="20" t="s">
        <v>62</v>
      </c>
      <c r="B98" s="182">
        <v>0</v>
      </c>
      <c r="C98" s="182">
        <v>1</v>
      </c>
      <c r="D98" s="182"/>
      <c r="E98" s="182"/>
    </row>
    <row r="99" spans="1:5" x14ac:dyDescent="0.25">
      <c r="A99" s="20" t="s">
        <v>63</v>
      </c>
      <c r="B99" s="182">
        <v>0</v>
      </c>
      <c r="C99" s="182">
        <v>1</v>
      </c>
      <c r="D99" s="182"/>
      <c r="E99" s="182"/>
    </row>
    <row r="100" spans="1:5" x14ac:dyDescent="0.25">
      <c r="A100" s="20" t="s">
        <v>64</v>
      </c>
      <c r="B100" s="182">
        <v>1</v>
      </c>
      <c r="C100" s="182">
        <v>1</v>
      </c>
      <c r="D100" s="182"/>
      <c r="E100" s="182"/>
    </row>
    <row r="101" spans="1:5" x14ac:dyDescent="0.25">
      <c r="A101" s="20" t="s">
        <v>65</v>
      </c>
      <c r="B101" s="182">
        <v>0</v>
      </c>
      <c r="C101" s="182">
        <v>1</v>
      </c>
      <c r="D101" s="182"/>
      <c r="E101" s="182"/>
    </row>
    <row r="102" spans="1:5" x14ac:dyDescent="0.25">
      <c r="A102" s="20" t="s">
        <v>66</v>
      </c>
      <c r="B102" s="182">
        <v>0</v>
      </c>
      <c r="C102" s="182">
        <v>2</v>
      </c>
      <c r="D102" s="182"/>
      <c r="E102" s="182"/>
    </row>
    <row r="103" spans="1:5" x14ac:dyDescent="0.25">
      <c r="A103" s="20" t="s">
        <v>143</v>
      </c>
      <c r="B103" s="182">
        <v>0</v>
      </c>
      <c r="C103" s="182">
        <v>10</v>
      </c>
      <c r="D103" s="182"/>
      <c r="E103" s="182"/>
    </row>
    <row r="104" spans="1:5" x14ac:dyDescent="0.25">
      <c r="A104" s="20" t="s">
        <v>68</v>
      </c>
      <c r="B104" s="182">
        <v>0</v>
      </c>
      <c r="C104" s="182">
        <v>0</v>
      </c>
      <c r="D104" s="182"/>
      <c r="E104" s="182"/>
    </row>
    <row r="105" spans="1:5" x14ac:dyDescent="0.25">
      <c r="A105" s="18" t="s">
        <v>97</v>
      </c>
      <c r="B105" s="167">
        <f>+SUM(B94:B104)</f>
        <v>11</v>
      </c>
      <c r="C105" s="167">
        <f>+SUM(C94:C104)</f>
        <v>72</v>
      </c>
      <c r="D105" s="167">
        <f>+SUM(D94:D104)</f>
        <v>1</v>
      </c>
      <c r="E105" s="20"/>
    </row>
    <row r="116" spans="1:5" ht="30" x14ac:dyDescent="0.25">
      <c r="B116" s="184" t="s">
        <v>286</v>
      </c>
      <c r="C116" s="184" t="s">
        <v>287</v>
      </c>
      <c r="D116" s="184" t="s">
        <v>288</v>
      </c>
      <c r="E116" s="184" t="s">
        <v>289</v>
      </c>
    </row>
    <row r="117" spans="1:5" x14ac:dyDescent="0.25">
      <c r="A117" s="20" t="s">
        <v>274</v>
      </c>
      <c r="B117" s="183">
        <v>85</v>
      </c>
      <c r="C117" s="183">
        <v>3</v>
      </c>
      <c r="D117" s="183">
        <v>2</v>
      </c>
      <c r="E117" s="183">
        <v>10</v>
      </c>
    </row>
    <row r="118" spans="1:5" x14ac:dyDescent="0.25">
      <c r="A118" s="20" t="s">
        <v>275</v>
      </c>
      <c r="B118" s="183">
        <v>75</v>
      </c>
      <c r="C118" s="183">
        <v>5</v>
      </c>
      <c r="D118" s="183">
        <v>6</v>
      </c>
      <c r="E118" s="183">
        <v>14</v>
      </c>
    </row>
    <row r="119" spans="1:5" x14ac:dyDescent="0.25">
      <c r="A119" s="20" t="s">
        <v>276</v>
      </c>
      <c r="B119" s="183">
        <v>62</v>
      </c>
      <c r="C119" s="183">
        <v>8</v>
      </c>
      <c r="D119" s="183">
        <v>3</v>
      </c>
      <c r="E119" s="183">
        <v>27</v>
      </c>
    </row>
    <row r="120" spans="1:5" x14ac:dyDescent="0.25">
      <c r="A120" s="20" t="s">
        <v>277</v>
      </c>
      <c r="B120" s="183">
        <v>54</v>
      </c>
      <c r="C120" s="183">
        <v>10</v>
      </c>
      <c r="D120" s="183">
        <v>9</v>
      </c>
      <c r="E120" s="183">
        <v>27</v>
      </c>
    </row>
    <row r="121" spans="1:5" x14ac:dyDescent="0.25">
      <c r="A121" s="20" t="s">
        <v>278</v>
      </c>
      <c r="B121" s="183">
        <v>50</v>
      </c>
      <c r="C121" s="183">
        <v>18</v>
      </c>
      <c r="D121" s="183">
        <v>8</v>
      </c>
      <c r="E121" s="183">
        <v>24</v>
      </c>
    </row>
    <row r="122" spans="1:5" x14ac:dyDescent="0.25">
      <c r="A122" s="20" t="s">
        <v>279</v>
      </c>
      <c r="B122" s="183">
        <v>38</v>
      </c>
      <c r="C122" s="183">
        <v>20</v>
      </c>
      <c r="D122" s="183">
        <v>23</v>
      </c>
      <c r="E122" s="183">
        <v>19</v>
      </c>
    </row>
    <row r="123" spans="1:5" x14ac:dyDescent="0.25">
      <c r="A123" s="20" t="s">
        <v>280</v>
      </c>
      <c r="B123" s="183">
        <v>30</v>
      </c>
      <c r="C123" s="183">
        <v>39</v>
      </c>
      <c r="D123" s="183">
        <v>8</v>
      </c>
      <c r="E123" s="183">
        <v>23</v>
      </c>
    </row>
    <row r="124" spans="1:5" x14ac:dyDescent="0.25">
      <c r="A124" s="20" t="s">
        <v>281</v>
      </c>
      <c r="B124" s="183">
        <v>27</v>
      </c>
      <c r="C124" s="183">
        <v>7</v>
      </c>
      <c r="D124" s="183">
        <v>15</v>
      </c>
      <c r="E124" s="183">
        <v>51</v>
      </c>
    </row>
    <row r="125" spans="1:5" x14ac:dyDescent="0.25">
      <c r="A125" s="20" t="s">
        <v>282</v>
      </c>
      <c r="B125" s="183">
        <v>25</v>
      </c>
      <c r="C125" s="183">
        <v>13</v>
      </c>
      <c r="D125" s="183">
        <v>21</v>
      </c>
      <c r="E125" s="183">
        <v>41</v>
      </c>
    </row>
    <row r="126" spans="1:5" x14ac:dyDescent="0.25">
      <c r="A126" s="20" t="s">
        <v>283</v>
      </c>
      <c r="B126" s="183">
        <v>20</v>
      </c>
      <c r="C126" s="183">
        <v>4</v>
      </c>
      <c r="D126" s="183">
        <v>16</v>
      </c>
      <c r="E126" s="183">
        <v>60</v>
      </c>
    </row>
    <row r="127" spans="1:5" x14ac:dyDescent="0.25">
      <c r="A127" s="20" t="s">
        <v>284</v>
      </c>
      <c r="B127" s="183">
        <v>14</v>
      </c>
      <c r="C127" s="183">
        <v>43</v>
      </c>
      <c r="D127" s="183">
        <v>16</v>
      </c>
      <c r="E127" s="183">
        <v>27</v>
      </c>
    </row>
    <row r="128" spans="1:5" x14ac:dyDescent="0.25">
      <c r="A128" s="20" t="s">
        <v>285</v>
      </c>
      <c r="B128" s="183">
        <v>12</v>
      </c>
      <c r="C128" s="183">
        <v>24</v>
      </c>
      <c r="D128" s="183">
        <v>12</v>
      </c>
      <c r="E128" s="183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296</v>
      </c>
    </row>
    <row r="2" spans="2:7" x14ac:dyDescent="0.25">
      <c r="B2" s="778" t="s">
        <v>57</v>
      </c>
      <c r="C2" s="780" t="s">
        <v>70</v>
      </c>
      <c r="D2" s="781"/>
      <c r="E2" s="781"/>
      <c r="F2" s="781"/>
      <c r="G2" s="781"/>
    </row>
    <row r="3" spans="2:7" ht="75" x14ac:dyDescent="0.25">
      <c r="B3" s="778"/>
      <c r="C3" s="187" t="s">
        <v>71</v>
      </c>
      <c r="D3" s="187" t="s">
        <v>297</v>
      </c>
      <c r="E3" s="187" t="s">
        <v>96</v>
      </c>
      <c r="F3" s="187" t="s">
        <v>38</v>
      </c>
      <c r="G3" s="187" t="s">
        <v>72</v>
      </c>
    </row>
    <row r="4" spans="2:7" x14ac:dyDescent="0.25">
      <c r="B4" s="29" t="s">
        <v>141</v>
      </c>
      <c r="C4" s="44">
        <v>212</v>
      </c>
      <c r="D4" s="44">
        <v>10</v>
      </c>
      <c r="E4" s="44"/>
      <c r="F4" s="44">
        <v>4</v>
      </c>
      <c r="G4" s="44">
        <v>3</v>
      </c>
    </row>
    <row r="5" spans="2:7" x14ac:dyDescent="0.25">
      <c r="B5" s="29" t="s">
        <v>142</v>
      </c>
      <c r="C5" s="44">
        <v>76</v>
      </c>
      <c r="D5" s="44">
        <v>5</v>
      </c>
      <c r="E5" s="44">
        <v>269</v>
      </c>
      <c r="F5" s="44">
        <v>0</v>
      </c>
      <c r="G5" s="44">
        <v>2</v>
      </c>
    </row>
    <row r="6" spans="2:7" x14ac:dyDescent="0.25">
      <c r="B6" s="29" t="s">
        <v>60</v>
      </c>
      <c r="C6" s="44">
        <v>33</v>
      </c>
      <c r="D6" s="44">
        <v>3</v>
      </c>
      <c r="E6" s="44">
        <v>15</v>
      </c>
      <c r="F6" s="44">
        <v>1</v>
      </c>
      <c r="G6" s="44">
        <v>1</v>
      </c>
    </row>
    <row r="7" spans="2:7" x14ac:dyDescent="0.25">
      <c r="B7" s="29" t="s">
        <v>61</v>
      </c>
      <c r="C7" s="44">
        <v>35</v>
      </c>
      <c r="D7" s="44">
        <v>4</v>
      </c>
      <c r="E7" s="44">
        <v>12</v>
      </c>
      <c r="F7" s="44">
        <v>0</v>
      </c>
      <c r="G7" s="44">
        <v>0</v>
      </c>
    </row>
    <row r="8" spans="2:7" x14ac:dyDescent="0.25">
      <c r="B8" s="29" t="s">
        <v>62</v>
      </c>
      <c r="C8" s="44">
        <v>53</v>
      </c>
      <c r="D8" s="44">
        <v>3</v>
      </c>
      <c r="E8" s="44">
        <v>9</v>
      </c>
      <c r="F8" s="44">
        <v>0</v>
      </c>
      <c r="G8" s="44">
        <v>0</v>
      </c>
    </row>
    <row r="9" spans="2:7" x14ac:dyDescent="0.25">
      <c r="B9" s="29" t="s">
        <v>63</v>
      </c>
      <c r="C9" s="44">
        <v>28</v>
      </c>
      <c r="D9" s="44">
        <v>2</v>
      </c>
      <c r="E9" s="44">
        <v>1</v>
      </c>
      <c r="F9" s="44">
        <v>0</v>
      </c>
      <c r="G9" s="44">
        <v>0</v>
      </c>
    </row>
    <row r="10" spans="2:7" x14ac:dyDescent="0.25">
      <c r="B10" s="29" t="s">
        <v>64</v>
      </c>
      <c r="C10" s="44">
        <v>40</v>
      </c>
      <c r="D10" s="44">
        <v>2</v>
      </c>
      <c r="E10" s="44">
        <v>5</v>
      </c>
      <c r="F10" s="44">
        <v>1</v>
      </c>
      <c r="G10" s="44">
        <v>0</v>
      </c>
    </row>
    <row r="11" spans="2:7" x14ac:dyDescent="0.25">
      <c r="B11" s="29" t="s">
        <v>65</v>
      </c>
      <c r="C11" s="44">
        <v>28</v>
      </c>
      <c r="D11" s="44">
        <v>1</v>
      </c>
      <c r="E11" s="44">
        <v>10</v>
      </c>
      <c r="F11" s="44">
        <v>0</v>
      </c>
      <c r="G11" s="44">
        <v>0</v>
      </c>
    </row>
    <row r="12" spans="2:7" x14ac:dyDescent="0.25">
      <c r="B12" s="29" t="s">
        <v>66</v>
      </c>
      <c r="C12" s="44">
        <v>67</v>
      </c>
      <c r="D12" s="44">
        <v>5</v>
      </c>
      <c r="E12" s="44">
        <v>9</v>
      </c>
      <c r="F12" s="44">
        <v>2</v>
      </c>
      <c r="G12" s="44">
        <v>1</v>
      </c>
    </row>
    <row r="13" spans="2:7" x14ac:dyDescent="0.25">
      <c r="B13" s="29" t="s">
        <v>143</v>
      </c>
      <c r="C13" s="44">
        <v>29</v>
      </c>
      <c r="D13" s="44">
        <v>4</v>
      </c>
      <c r="E13" s="44">
        <v>6</v>
      </c>
      <c r="F13" s="44">
        <v>1</v>
      </c>
      <c r="G13" s="44">
        <v>5</v>
      </c>
    </row>
    <row r="14" spans="2:7" x14ac:dyDescent="0.25">
      <c r="B14" s="29" t="s">
        <v>68</v>
      </c>
      <c r="C14" s="44">
        <v>18</v>
      </c>
      <c r="D14" s="44">
        <v>3</v>
      </c>
      <c r="E14" s="44">
        <v>4</v>
      </c>
      <c r="F14" s="44">
        <v>0</v>
      </c>
      <c r="G14" s="44">
        <v>0</v>
      </c>
    </row>
    <row r="15" spans="2:7" x14ac:dyDescent="0.25">
      <c r="B15" s="31" t="s">
        <v>69</v>
      </c>
      <c r="C15" s="45">
        <f>+SUM(C4:C14)</f>
        <v>619</v>
      </c>
      <c r="D15" s="45">
        <f>+SUM(D4:D14)</f>
        <v>42</v>
      </c>
      <c r="E15" s="45">
        <f>+SUM(E4:E14)</f>
        <v>340</v>
      </c>
      <c r="F15" s="45">
        <f>+SUM(F4:F14)</f>
        <v>9</v>
      </c>
      <c r="G15" s="45">
        <f>+SUM(G4:G14)</f>
        <v>12</v>
      </c>
    </row>
  </sheetData>
  <mergeCells count="2">
    <mergeCell ref="B2:B3"/>
    <mergeCell ref="C2:G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2" customFormat="1" x14ac:dyDescent="0.25">
      <c r="B1" s="3"/>
      <c r="C1" s="3">
        <v>2005</v>
      </c>
      <c r="D1" s="3">
        <v>2006</v>
      </c>
      <c r="E1" s="3">
        <v>2007</v>
      </c>
      <c r="F1" s="3">
        <v>2008</v>
      </c>
      <c r="G1" s="3">
        <v>2009</v>
      </c>
      <c r="H1" s="3">
        <v>2010</v>
      </c>
      <c r="I1" s="3">
        <v>2011</v>
      </c>
      <c r="J1" s="4">
        <v>2012</v>
      </c>
      <c r="K1" s="4">
        <v>2013</v>
      </c>
      <c r="L1" s="4">
        <v>2014</v>
      </c>
      <c r="M1" s="4">
        <v>2015</v>
      </c>
      <c r="N1" s="4" t="s">
        <v>298</v>
      </c>
      <c r="O1" s="185"/>
    </row>
    <row r="2" spans="1:15" s="2" customFormat="1" ht="17.25" customHeight="1" x14ac:dyDescent="0.25">
      <c r="B2" s="5" t="s">
        <v>2</v>
      </c>
      <c r="C2" s="6">
        <v>218</v>
      </c>
      <c r="D2" s="6">
        <v>228</v>
      </c>
      <c r="E2" s="6">
        <v>274</v>
      </c>
      <c r="F2" s="6">
        <v>296</v>
      </c>
      <c r="G2" s="6">
        <v>352</v>
      </c>
      <c r="H2" s="6">
        <v>416</v>
      </c>
      <c r="I2" s="6">
        <v>457</v>
      </c>
      <c r="J2" s="81">
        <v>511</v>
      </c>
      <c r="K2" s="81">
        <v>520</v>
      </c>
      <c r="L2" s="81">
        <v>572</v>
      </c>
      <c r="M2" s="81">
        <v>614</v>
      </c>
      <c r="N2" s="81">
        <v>616</v>
      </c>
      <c r="O2" s="81"/>
    </row>
    <row r="3" spans="1:15" s="2" customFormat="1" x14ac:dyDescent="0.25">
      <c r="B3" s="5" t="s">
        <v>6</v>
      </c>
      <c r="C3" s="6">
        <v>277</v>
      </c>
      <c r="D3" s="6">
        <v>296</v>
      </c>
      <c r="E3" s="6">
        <v>431</v>
      </c>
      <c r="F3" s="6">
        <v>514</v>
      </c>
      <c r="G3" s="6">
        <v>588</v>
      </c>
      <c r="H3" s="6">
        <v>733</v>
      </c>
      <c r="I3" s="6">
        <v>853</v>
      </c>
      <c r="J3" s="6">
        <v>878</v>
      </c>
      <c r="K3" s="6">
        <v>1078</v>
      </c>
      <c r="L3" s="6">
        <v>1301</v>
      </c>
      <c r="M3" s="6">
        <v>1576</v>
      </c>
      <c r="N3" s="6">
        <v>1663</v>
      </c>
      <c r="O3" s="6"/>
    </row>
    <row r="4" spans="1:15" s="2" customFormat="1" x14ac:dyDescent="0.25">
      <c r="B4" s="8" t="s">
        <v>7</v>
      </c>
      <c r="C4" s="9">
        <v>2467</v>
      </c>
      <c r="D4" s="9">
        <f>+(C4+E4)/2</f>
        <v>3056</v>
      </c>
      <c r="E4" s="9">
        <v>3645</v>
      </c>
      <c r="F4" s="9">
        <v>4103</v>
      </c>
      <c r="G4" s="9">
        <v>4663</v>
      </c>
      <c r="H4" s="9">
        <v>4731</v>
      </c>
      <c r="I4" s="9">
        <v>6409</v>
      </c>
      <c r="J4" s="9">
        <v>7121</v>
      </c>
      <c r="K4" s="9">
        <v>11733</v>
      </c>
      <c r="L4" s="9">
        <v>14688</v>
      </c>
      <c r="M4" s="9">
        <v>20482</v>
      </c>
      <c r="N4" s="9">
        <v>30024</v>
      </c>
      <c r="O4" s="6"/>
    </row>
    <row r="5" spans="1:15" s="2" customFormat="1" ht="30" x14ac:dyDescent="0.25">
      <c r="A5" s="2" t="s">
        <v>362</v>
      </c>
      <c r="B5" s="5" t="s">
        <v>85</v>
      </c>
      <c r="C5" s="6">
        <v>683856</v>
      </c>
      <c r="D5" s="6">
        <v>1000915</v>
      </c>
      <c r="E5" s="6">
        <v>1237548</v>
      </c>
      <c r="F5" s="6">
        <v>1395440</v>
      </c>
      <c r="G5" s="6">
        <v>1492384</v>
      </c>
      <c r="H5" s="6">
        <v>1830893</v>
      </c>
      <c r="I5" s="6">
        <v>2114226</v>
      </c>
      <c r="J5" s="6">
        <v>2193589</v>
      </c>
      <c r="K5" s="6">
        <v>3201481</v>
      </c>
      <c r="L5" s="6">
        <v>3461568</v>
      </c>
      <c r="M5" s="6">
        <v>4405157</v>
      </c>
      <c r="N5" s="6">
        <v>5262377</v>
      </c>
      <c r="O5" s="6"/>
    </row>
    <row r="6" spans="1:15" ht="21" customHeight="1" x14ac:dyDescent="0.25">
      <c r="A6" t="s">
        <v>164</v>
      </c>
      <c r="B6" s="17" t="s">
        <v>301</v>
      </c>
      <c r="C6" s="77"/>
      <c r="D6" s="77"/>
      <c r="E6" s="77"/>
      <c r="F6" s="77"/>
      <c r="G6" s="77"/>
      <c r="H6" s="77"/>
      <c r="I6" s="102">
        <v>52519</v>
      </c>
      <c r="J6" s="102">
        <v>78136</v>
      </c>
      <c r="K6" s="102">
        <f>2194379+398973</f>
        <v>2593352</v>
      </c>
      <c r="L6" s="102">
        <v>3197507</v>
      </c>
      <c r="M6" s="102">
        <v>4059612</v>
      </c>
    </row>
    <row r="7" spans="1:15" ht="21" customHeight="1" x14ac:dyDescent="0.25">
      <c r="B7" s="17" t="s">
        <v>358</v>
      </c>
      <c r="C7" s="6">
        <v>799379</v>
      </c>
      <c r="D7" s="6">
        <v>799379</v>
      </c>
      <c r="E7" s="6">
        <v>799379</v>
      </c>
      <c r="F7" s="6">
        <v>799379</v>
      </c>
      <c r="G7" s="6">
        <v>799379</v>
      </c>
      <c r="H7" s="6">
        <v>799379</v>
      </c>
      <c r="I7" s="6">
        <v>799379</v>
      </c>
      <c r="J7" s="6">
        <v>799379</v>
      </c>
      <c r="K7" s="11">
        <f>+J7</f>
        <v>799379</v>
      </c>
      <c r="L7" s="11">
        <f>+K7</f>
        <v>799379</v>
      </c>
      <c r="M7" s="11">
        <f>+L7</f>
        <v>799379</v>
      </c>
      <c r="N7" s="11">
        <f>+M7</f>
        <v>799379</v>
      </c>
    </row>
    <row r="8" spans="1:15" ht="21" customHeight="1" x14ac:dyDescent="0.25">
      <c r="B8" s="17" t="s">
        <v>132</v>
      </c>
      <c r="C8" s="10">
        <v>10591518.000023205</v>
      </c>
      <c r="D8" s="10">
        <v>10912944.000005845</v>
      </c>
      <c r="E8" s="10">
        <v>11234369.999988485</v>
      </c>
      <c r="F8" s="10">
        <v>11555795.999971122</v>
      </c>
      <c r="G8" s="10">
        <v>11893745.999953367</v>
      </c>
      <c r="H8" s="10">
        <v>12246198.797270091</v>
      </c>
      <c r="I8" s="10">
        <v>12591403.810281185</v>
      </c>
      <c r="J8" s="10">
        <v>12984845.999898501</v>
      </c>
      <c r="K8" s="11">
        <v>13369688</v>
      </c>
      <c r="L8" s="11">
        <v>13766888</v>
      </c>
      <c r="M8" s="11">
        <v>14178462</v>
      </c>
      <c r="N8" s="11">
        <v>14606766</v>
      </c>
    </row>
    <row r="9" spans="1:15" ht="21" customHeight="1" x14ac:dyDescent="0.25">
      <c r="B9" s="17" t="s">
        <v>131</v>
      </c>
      <c r="C9" s="77"/>
      <c r="D9" s="77"/>
      <c r="E9" s="6">
        <v>20632434</v>
      </c>
      <c r="F9" s="6">
        <v>21207929</v>
      </c>
      <c r="G9" s="6">
        <v>21802866</v>
      </c>
      <c r="H9" s="6">
        <v>22416881</v>
      </c>
      <c r="I9" s="6">
        <v>23049621</v>
      </c>
      <c r="J9" s="6">
        <v>23760286</v>
      </c>
      <c r="K9" s="6">
        <v>24366112</v>
      </c>
      <c r="L9" s="6">
        <v>25041922</v>
      </c>
      <c r="M9" s="6">
        <v>25727911</v>
      </c>
      <c r="N9" s="6">
        <v>26423623</v>
      </c>
    </row>
    <row r="10" spans="1:15" x14ac:dyDescent="0.25">
      <c r="B10" t="s">
        <v>302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36">
        <v>8464769</v>
      </c>
      <c r="N10">
        <v>0</v>
      </c>
    </row>
    <row r="11" spans="1:15" x14ac:dyDescent="0.25">
      <c r="A11" t="s">
        <v>366</v>
      </c>
      <c r="B11" s="235" t="s">
        <v>365</v>
      </c>
      <c r="M11" s="236" t="e">
        <f>+SUM(M29:M32)</f>
        <v>#REF!</v>
      </c>
    </row>
    <row r="12" spans="1:15" s="222" customFormat="1" x14ac:dyDescent="0.25">
      <c r="A12" s="222">
        <v>100</v>
      </c>
      <c r="B12" s="223" t="s">
        <v>352</v>
      </c>
    </row>
    <row r="13" spans="1:15" s="224" customFormat="1" x14ac:dyDescent="0.25">
      <c r="A13" s="229">
        <v>100</v>
      </c>
      <c r="B13" s="225" t="s">
        <v>353</v>
      </c>
      <c r="C13" s="226">
        <f>+C3*$A$13/C7</f>
        <v>3.4651898536238755E-2</v>
      </c>
      <c r="D13" s="226">
        <f t="shared" ref="D13:N13" si="0">+D3*$A$13/D7</f>
        <v>3.7028743562190151E-2</v>
      </c>
      <c r="E13" s="226">
        <f t="shared" si="0"/>
        <v>5.3916852957107957E-2</v>
      </c>
      <c r="F13" s="226">
        <f t="shared" si="0"/>
        <v>6.4299912807316686E-2</v>
      </c>
      <c r="G13" s="226">
        <f t="shared" si="0"/>
        <v>7.3557098697864212E-2</v>
      </c>
      <c r="H13" s="226">
        <f t="shared" si="0"/>
        <v>9.169617915907223E-2</v>
      </c>
      <c r="I13" s="226">
        <f t="shared" si="0"/>
        <v>0.10670783195455473</v>
      </c>
      <c r="J13" s="226">
        <f t="shared" si="0"/>
        <v>0.10983525962028025</v>
      </c>
      <c r="K13" s="226">
        <f t="shared" si="0"/>
        <v>0.13485468094608441</v>
      </c>
      <c r="L13" s="226">
        <f t="shared" si="0"/>
        <v>0.16275133572435604</v>
      </c>
      <c r="M13" s="226">
        <f t="shared" si="0"/>
        <v>0.19715304004733675</v>
      </c>
      <c r="N13" s="226">
        <f t="shared" si="0"/>
        <v>0.20803648832406155</v>
      </c>
    </row>
    <row r="14" spans="1:15" x14ac:dyDescent="0.25">
      <c r="A14" s="229">
        <v>100000</v>
      </c>
      <c r="B14" t="s">
        <v>354</v>
      </c>
      <c r="C14" s="227">
        <f>+C3*$A$14/C8</f>
        <v>2.6153002808416428</v>
      </c>
      <c r="D14" s="227">
        <f t="shared" ref="D14:N14" si="1">+D3*$A$14/D8</f>
        <v>2.7123753223680196</v>
      </c>
      <c r="E14" s="227">
        <f t="shared" si="1"/>
        <v>3.8364412067649698</v>
      </c>
      <c r="F14" s="227">
        <f t="shared" si="1"/>
        <v>4.4479843707978617</v>
      </c>
      <c r="G14" s="227">
        <f t="shared" si="1"/>
        <v>4.9437746526813795</v>
      </c>
      <c r="H14" s="227">
        <f t="shared" si="1"/>
        <v>5.98553079314211</v>
      </c>
      <c r="I14" s="227">
        <f t="shared" si="1"/>
        <v>6.7744630610885892</v>
      </c>
      <c r="J14" s="227">
        <f t="shared" si="1"/>
        <v>6.7617282485049346</v>
      </c>
      <c r="K14" s="227">
        <f t="shared" si="1"/>
        <v>8.0630153822587332</v>
      </c>
      <c r="L14" s="227">
        <f t="shared" si="1"/>
        <v>9.4502112605259807</v>
      </c>
      <c r="M14" s="227">
        <f t="shared" si="1"/>
        <v>11.115451027057802</v>
      </c>
      <c r="N14" s="227">
        <f t="shared" si="1"/>
        <v>11.385134806705331</v>
      </c>
    </row>
    <row r="15" spans="1:15" x14ac:dyDescent="0.25">
      <c r="A15" s="229">
        <v>10000</v>
      </c>
      <c r="B15" t="s">
        <v>359</v>
      </c>
      <c r="C15" s="230">
        <f>+C2*$A$15/C8</f>
        <v>0.20582507625396321</v>
      </c>
      <c r="D15" s="230">
        <f t="shared" ref="D15:N15" si="2">+D2*$A$15/D8</f>
        <v>0.2089262072634826</v>
      </c>
      <c r="E15" s="230">
        <f t="shared" si="2"/>
        <v>0.24389440618413036</v>
      </c>
      <c r="F15" s="230">
        <f t="shared" si="2"/>
        <v>0.25614851629497415</v>
      </c>
      <c r="G15" s="230">
        <f t="shared" si="2"/>
        <v>0.29595385675915742</v>
      </c>
      <c r="H15" s="230">
        <f t="shared" si="2"/>
        <v>0.33969724555895192</v>
      </c>
      <c r="I15" s="230">
        <f t="shared" si="2"/>
        <v>0.36294602800908382</v>
      </c>
      <c r="J15" s="230">
        <f t="shared" si="2"/>
        <v>0.39353566457699563</v>
      </c>
      <c r="K15" s="230">
        <f t="shared" si="2"/>
        <v>0.38893951751155298</v>
      </c>
      <c r="L15" s="230">
        <f t="shared" si="2"/>
        <v>0.41548968801082714</v>
      </c>
      <c r="M15" s="230">
        <f t="shared" si="2"/>
        <v>0.433051201181059</v>
      </c>
      <c r="N15" s="230">
        <f t="shared" si="2"/>
        <v>0.42172237167351073</v>
      </c>
    </row>
    <row r="16" spans="1:15" x14ac:dyDescent="0.25">
      <c r="A16" s="229">
        <v>1000</v>
      </c>
      <c r="B16" t="s">
        <v>355</v>
      </c>
      <c r="C16" s="230">
        <f>+C2*$A$16/C7</f>
        <v>0.27271169245126531</v>
      </c>
      <c r="D16" s="230">
        <f t="shared" ref="D16:N16" si="3">+D2*$A$16/D7</f>
        <v>0.28522140311416738</v>
      </c>
      <c r="E16" s="230">
        <f t="shared" si="3"/>
        <v>0.34276607216351695</v>
      </c>
      <c r="F16" s="230">
        <f t="shared" si="3"/>
        <v>0.37028743562190153</v>
      </c>
      <c r="G16" s="230">
        <f t="shared" si="3"/>
        <v>0.44034181533415312</v>
      </c>
      <c r="H16" s="230">
        <f t="shared" si="3"/>
        <v>0.52040396357672647</v>
      </c>
      <c r="I16" s="230">
        <f t="shared" si="3"/>
        <v>0.57169377729462501</v>
      </c>
      <c r="J16" s="230">
        <f t="shared" si="3"/>
        <v>0.63924621487429623</v>
      </c>
      <c r="K16" s="230">
        <f t="shared" si="3"/>
        <v>0.65050495447090806</v>
      </c>
      <c r="L16" s="230">
        <f t="shared" si="3"/>
        <v>0.7155554499179988</v>
      </c>
      <c r="M16" s="230">
        <f t="shared" si="3"/>
        <v>0.76809623470218757</v>
      </c>
      <c r="N16" s="230">
        <f t="shared" si="3"/>
        <v>0.77059817683476795</v>
      </c>
    </row>
    <row r="17" spans="1:14" x14ac:dyDescent="0.25">
      <c r="B17" t="s">
        <v>356</v>
      </c>
      <c r="C17" s="231">
        <f>+C6</f>
        <v>0</v>
      </c>
      <c r="D17" s="231">
        <f t="shared" ref="D17:N17" si="4">+D6</f>
        <v>0</v>
      </c>
      <c r="E17" s="231">
        <f t="shared" si="4"/>
        <v>0</v>
      </c>
      <c r="F17" s="231">
        <f t="shared" si="4"/>
        <v>0</v>
      </c>
      <c r="G17" s="231">
        <f t="shared" si="4"/>
        <v>0</v>
      </c>
      <c r="H17" s="231">
        <f t="shared" si="4"/>
        <v>0</v>
      </c>
      <c r="I17" s="231">
        <f t="shared" si="4"/>
        <v>52519</v>
      </c>
      <c r="J17" s="231">
        <f t="shared" si="4"/>
        <v>78136</v>
      </c>
      <c r="K17" s="231">
        <f t="shared" si="4"/>
        <v>2593352</v>
      </c>
      <c r="L17" s="231">
        <f t="shared" si="4"/>
        <v>3197507</v>
      </c>
      <c r="M17" s="231">
        <f t="shared" si="4"/>
        <v>4059612</v>
      </c>
      <c r="N17" s="231">
        <f t="shared" si="4"/>
        <v>0</v>
      </c>
    </row>
    <row r="18" spans="1:14" x14ac:dyDescent="0.25">
      <c r="A18" s="229">
        <v>100000</v>
      </c>
      <c r="B18" t="s">
        <v>357</v>
      </c>
      <c r="C18" s="228" t="e">
        <f>+C4*$A$18/C9</f>
        <v>#DIV/0!</v>
      </c>
      <c r="D18" s="228" t="e">
        <f t="shared" ref="D18:N18" si="5">+D4*$A$18/D9</f>
        <v>#DIV/0!</v>
      </c>
      <c r="E18" s="228">
        <f t="shared" si="5"/>
        <v>17.66635967428758</v>
      </c>
      <c r="F18" s="228">
        <f t="shared" si="5"/>
        <v>19.346537797254978</v>
      </c>
      <c r="G18" s="228">
        <f t="shared" si="5"/>
        <v>21.387096540427301</v>
      </c>
      <c r="H18" s="228">
        <f t="shared" si="5"/>
        <v>21.104630925238887</v>
      </c>
      <c r="I18" s="228">
        <f t="shared" si="5"/>
        <v>27.805229422210456</v>
      </c>
      <c r="J18" s="228">
        <f t="shared" si="5"/>
        <v>29.970177968396509</v>
      </c>
      <c r="K18" s="228">
        <f t="shared" si="5"/>
        <v>48.152942906935664</v>
      </c>
      <c r="L18" s="228">
        <f t="shared" si="5"/>
        <v>58.653644875980369</v>
      </c>
      <c r="M18" s="228">
        <f t="shared" si="5"/>
        <v>79.610039073906933</v>
      </c>
      <c r="N18" s="228">
        <f t="shared" si="5"/>
        <v>113.62559933586699</v>
      </c>
    </row>
    <row r="19" spans="1:14" ht="30" x14ac:dyDescent="0.25">
      <c r="A19" t="s">
        <v>361</v>
      </c>
      <c r="B19" s="232" t="s">
        <v>360</v>
      </c>
      <c r="C19" s="234" t="e">
        <f>+C6/C10</f>
        <v>#DIV/0!</v>
      </c>
      <c r="D19" s="234" t="e">
        <f t="shared" ref="D19:N19" si="6">+D6/D10</f>
        <v>#DIV/0!</v>
      </c>
      <c r="E19" s="234" t="e">
        <f t="shared" si="6"/>
        <v>#DIV/0!</v>
      </c>
      <c r="F19" s="234" t="e">
        <f t="shared" si="6"/>
        <v>#DIV/0!</v>
      </c>
      <c r="G19" s="234" t="e">
        <f t="shared" si="6"/>
        <v>#DIV/0!</v>
      </c>
      <c r="H19" s="234" t="e">
        <f t="shared" si="6"/>
        <v>#DIV/0!</v>
      </c>
      <c r="I19" s="234">
        <f t="shared" si="6"/>
        <v>2.4238662140676451E-2</v>
      </c>
      <c r="J19" s="234">
        <f t="shared" si="6"/>
        <v>3.4395008198615587E-2</v>
      </c>
      <c r="K19" s="234">
        <f t="shared" si="6"/>
        <v>0.44752834119637269</v>
      </c>
      <c r="L19" s="234">
        <f t="shared" si="6"/>
        <v>0.48017284682932687</v>
      </c>
      <c r="M19" s="234">
        <f t="shared" si="6"/>
        <v>0.47958922446672791</v>
      </c>
      <c r="N19" s="234" t="e">
        <f t="shared" si="6"/>
        <v>#DIV/0!</v>
      </c>
    </row>
    <row r="20" spans="1:14" x14ac:dyDescent="0.25">
      <c r="A20" t="s">
        <v>364</v>
      </c>
      <c r="B20" t="s">
        <v>363</v>
      </c>
      <c r="E20" s="130">
        <f>+E5*$A$16/E8</f>
        <v>110.1573118921015</v>
      </c>
      <c r="F20" s="130">
        <f t="shared" ref="F20:N20" si="7">+F5*$A$16/F8</f>
        <v>120.75671810089823</v>
      </c>
      <c r="G20" s="130">
        <f t="shared" si="7"/>
        <v>125.47636379706204</v>
      </c>
      <c r="H20" s="130">
        <f t="shared" si="7"/>
        <v>149.50704543585726</v>
      </c>
      <c r="I20" s="130">
        <f t="shared" si="7"/>
        <v>167.91026893075127</v>
      </c>
      <c r="J20" s="130">
        <f t="shared" si="7"/>
        <v>168.93454108097598</v>
      </c>
      <c r="K20" s="130">
        <f t="shared" si="7"/>
        <v>239.45816835815467</v>
      </c>
      <c r="L20" s="130">
        <f t="shared" si="7"/>
        <v>251.44157488605995</v>
      </c>
      <c r="M20" s="130">
        <f t="shared" si="7"/>
        <v>310.69357170051308</v>
      </c>
      <c r="N20" s="130">
        <f t="shared" si="7"/>
        <v>360.26982290261924</v>
      </c>
    </row>
    <row r="21" spans="1:14" x14ac:dyDescent="0.25">
      <c r="B21" t="s">
        <v>367</v>
      </c>
      <c r="M21" s="233" t="e">
        <f>+M11/M9</f>
        <v>#REF!</v>
      </c>
    </row>
    <row r="28" spans="1:14" x14ac:dyDescent="0.25">
      <c r="B28" s="20" t="s">
        <v>212</v>
      </c>
      <c r="M28" s="20">
        <v>2015</v>
      </c>
    </row>
    <row r="29" spans="1:14" x14ac:dyDescent="0.25">
      <c r="B29" t="s">
        <v>368</v>
      </c>
      <c r="M29" s="236">
        <v>1214304</v>
      </c>
    </row>
    <row r="30" spans="1:14" x14ac:dyDescent="0.25">
      <c r="B30" t="s">
        <v>369</v>
      </c>
      <c r="M30" s="236">
        <v>2105509</v>
      </c>
    </row>
    <row r="31" spans="1:14" x14ac:dyDescent="0.25">
      <c r="B31" t="s">
        <v>370</v>
      </c>
      <c r="M31" s="236" t="e">
        <v>#REF!</v>
      </c>
    </row>
    <row r="32" spans="1:14" x14ac:dyDescent="0.25">
      <c r="B32" t="s">
        <v>18</v>
      </c>
      <c r="M32" s="236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N85"/>
  <sheetViews>
    <sheetView tabSelected="1" zoomScale="106" zoomScaleNormal="106" workbookViewId="0">
      <pane xSplit="1" ySplit="1" topLeftCell="B11" activePane="bottomRight" state="frozen"/>
      <selection pane="topRight" activeCell="B1" sqref="B1"/>
      <selection pane="bottomLeft" activeCell="A3" sqref="A3"/>
      <selection pane="bottomRight" activeCell="A9" sqref="A9"/>
    </sheetView>
  </sheetViews>
  <sheetFormatPr defaultColWidth="11.42578125" defaultRowHeight="15" x14ac:dyDescent="0.25"/>
  <cols>
    <col min="1" max="1" width="55.42578125" style="224" customWidth="1"/>
    <col min="2" max="2" width="9.42578125" style="224" customWidth="1"/>
    <col min="3" max="4" width="13.7109375" style="224" hidden="1" customWidth="1"/>
    <col min="5" max="6" width="9.85546875" style="224" hidden="1" customWidth="1"/>
    <col min="7" max="7" width="13.7109375" style="224" hidden="1" customWidth="1"/>
    <col min="8" max="8" width="3.28515625" style="224" hidden="1" customWidth="1"/>
    <col min="9" max="9" width="9.7109375" style="224" customWidth="1"/>
    <col min="10" max="10" width="10.5703125" style="224" hidden="1" customWidth="1"/>
    <col min="11" max="11" width="10.140625" style="224" hidden="1" customWidth="1"/>
    <col min="12" max="12" width="9.85546875" style="224" customWidth="1"/>
    <col min="13" max="13" width="10.140625" style="224" hidden="1" customWidth="1"/>
    <col min="14" max="15" width="14.7109375" style="224" hidden="1" customWidth="1"/>
    <col min="16" max="16" width="10.140625" style="224" hidden="1" customWidth="1"/>
    <col min="17" max="17" width="10.140625" style="224" customWidth="1"/>
    <col min="18" max="20" width="9.85546875" style="224" hidden="1" customWidth="1"/>
    <col min="21" max="21" width="9.85546875" style="224" bestFit="1" customWidth="1"/>
    <col min="22" max="24" width="9.85546875" style="224" hidden="1" customWidth="1"/>
    <col min="25" max="25" width="9.85546875" style="224" bestFit="1" customWidth="1"/>
    <col min="26" max="27" width="11.28515625" style="224" hidden="1" customWidth="1"/>
    <col min="28" max="28" width="11.42578125" style="224" hidden="1" customWidth="1"/>
    <col min="29" max="29" width="11.42578125" style="224" bestFit="1" customWidth="1"/>
    <col min="30" max="32" width="10.7109375" style="224" hidden="1" customWidth="1"/>
    <col min="33" max="36" width="10.7109375" style="224" customWidth="1"/>
    <col min="37" max="37" width="11.7109375" style="224" bestFit="1" customWidth="1"/>
    <col min="38" max="39" width="15.42578125" style="224" customWidth="1"/>
    <col min="40" max="40" width="12.140625" style="224" customWidth="1"/>
    <col min="41" max="41" width="22" style="224" bestFit="1" customWidth="1"/>
    <col min="42" max="16384" width="11.42578125" style="224"/>
  </cols>
  <sheetData>
    <row r="1" spans="1:40" x14ac:dyDescent="0.25"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731"/>
      <c r="AM1" s="731"/>
      <c r="AN1" s="731"/>
    </row>
    <row r="2" spans="1:40" x14ac:dyDescent="0.25">
      <c r="A2" s="736" t="s">
        <v>773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736"/>
      <c r="AH2" s="736"/>
      <c r="AI2" s="736"/>
      <c r="AJ2" s="736"/>
      <c r="AK2" s="736"/>
      <c r="AL2" s="736"/>
      <c r="AM2" s="736"/>
      <c r="AN2" s="736"/>
    </row>
    <row r="3" spans="1:40" x14ac:dyDescent="0.25">
      <c r="A3" s="401" t="s">
        <v>472</v>
      </c>
      <c r="B3" s="402">
        <v>2005</v>
      </c>
      <c r="C3" s="402">
        <v>2006</v>
      </c>
      <c r="D3" s="402">
        <v>2007</v>
      </c>
      <c r="E3" s="402">
        <v>2008</v>
      </c>
      <c r="F3" s="402">
        <v>2009</v>
      </c>
      <c r="G3" s="402">
        <v>2010</v>
      </c>
      <c r="H3" s="402">
        <v>2011</v>
      </c>
      <c r="I3" s="402">
        <v>2012</v>
      </c>
      <c r="J3" s="402">
        <v>2013</v>
      </c>
      <c r="K3" s="402">
        <v>2014</v>
      </c>
      <c r="L3" s="402">
        <v>2015</v>
      </c>
      <c r="M3" s="402">
        <v>2016</v>
      </c>
      <c r="N3" s="402" t="s">
        <v>398</v>
      </c>
      <c r="O3" s="403" t="s">
        <v>399</v>
      </c>
      <c r="P3" s="403" t="s">
        <v>380</v>
      </c>
      <c r="Q3" s="403">
        <v>2017</v>
      </c>
      <c r="R3" s="403" t="s">
        <v>389</v>
      </c>
      <c r="S3" s="403" t="s">
        <v>390</v>
      </c>
      <c r="T3" s="403" t="s">
        <v>392</v>
      </c>
      <c r="U3" s="403">
        <v>2018</v>
      </c>
      <c r="V3" s="403" t="s">
        <v>405</v>
      </c>
      <c r="W3" s="403" t="s">
        <v>408</v>
      </c>
      <c r="X3" s="404" t="s">
        <v>636</v>
      </c>
      <c r="Y3" s="610">
        <v>2019</v>
      </c>
      <c r="Z3" s="405" t="s">
        <v>657</v>
      </c>
      <c r="AA3" s="405" t="s">
        <v>659</v>
      </c>
      <c r="AB3" s="405" t="s">
        <v>662</v>
      </c>
      <c r="AC3" s="610">
        <v>2020</v>
      </c>
      <c r="AD3" s="405" t="s">
        <v>671</v>
      </c>
      <c r="AE3" s="405" t="s">
        <v>672</v>
      </c>
      <c r="AF3" s="405" t="s">
        <v>673</v>
      </c>
      <c r="AG3" s="610">
        <v>2021</v>
      </c>
      <c r="AH3" s="405" t="s">
        <v>734</v>
      </c>
      <c r="AI3" s="405" t="s">
        <v>765</v>
      </c>
      <c r="AJ3" s="405" t="s">
        <v>766</v>
      </c>
      <c r="AK3" s="723" t="s">
        <v>767</v>
      </c>
      <c r="AL3" s="732" t="s">
        <v>768</v>
      </c>
      <c r="AM3" s="732" t="s">
        <v>770</v>
      </c>
      <c r="AN3" s="732" t="s">
        <v>771</v>
      </c>
    </row>
    <row r="4" spans="1:40" x14ac:dyDescent="0.25">
      <c r="A4" s="395" t="s">
        <v>674</v>
      </c>
      <c r="B4" s="527">
        <v>8554.8406950895624</v>
      </c>
      <c r="C4" s="527">
        <v>12521.157048158633</v>
      </c>
      <c r="D4" s="527">
        <v>15481.36741145314</v>
      </c>
      <c r="E4" s="527">
        <v>17456.550647440075</v>
      </c>
      <c r="F4" s="527">
        <v>18669.292037944455</v>
      </c>
      <c r="G4" s="527">
        <v>22903.941684732778</v>
      </c>
      <c r="H4" s="527">
        <v>26448.355535984811</v>
      </c>
      <c r="I4" s="527">
        <v>27441.163703324706</v>
      </c>
      <c r="J4" s="527">
        <v>40049.601002778407</v>
      </c>
      <c r="K4" s="527">
        <v>43303.214119960619</v>
      </c>
      <c r="L4" s="527">
        <v>55107.239494657733</v>
      </c>
      <c r="M4" s="527">
        <v>65830.813669110648</v>
      </c>
      <c r="N4" s="527">
        <v>66970.073019181131</v>
      </c>
      <c r="O4" s="528">
        <v>68092.406730724717</v>
      </c>
      <c r="P4" s="528">
        <v>60997.370458818659</v>
      </c>
      <c r="Q4" s="528">
        <v>61254.348688169193</v>
      </c>
      <c r="R4" s="528">
        <v>62579.790062035652</v>
      </c>
      <c r="S4" s="528">
        <v>63107.249502426253</v>
      </c>
      <c r="T4" s="528">
        <v>64839.881958370184</v>
      </c>
      <c r="U4" s="528">
        <v>63721.176062918843</v>
      </c>
      <c r="V4" s="528">
        <v>64162.981514400555</v>
      </c>
      <c r="W4" s="528">
        <v>64864.71373403605</v>
      </c>
      <c r="X4" s="528">
        <v>63295.245434268356</v>
      </c>
      <c r="Y4" s="529">
        <v>61112.701234333152</v>
      </c>
      <c r="Z4" s="529">
        <v>62532.615943125849</v>
      </c>
      <c r="AA4" s="529">
        <v>62912.010448110348</v>
      </c>
      <c r="AB4" s="529">
        <v>63416.064219850661</v>
      </c>
      <c r="AC4" s="529">
        <v>64008.949447008243</v>
      </c>
      <c r="AD4" s="529">
        <v>64573.662805752967</v>
      </c>
      <c r="AE4" s="529">
        <v>65513.067018272937</v>
      </c>
      <c r="AF4" s="529">
        <v>66022.32482964902</v>
      </c>
      <c r="AG4" s="529">
        <v>64728.020125622512</v>
      </c>
      <c r="AH4" s="529">
        <v>64894.211631779166</v>
      </c>
      <c r="AI4" s="529">
        <v>67870.67210922479</v>
      </c>
      <c r="AJ4" s="529">
        <v>67153.265222128684</v>
      </c>
      <c r="AK4" s="529">
        <v>66627.919922840112</v>
      </c>
      <c r="AL4" s="735">
        <v>67305.483381474871</v>
      </c>
      <c r="AM4" s="735">
        <v>67781.330531161657</v>
      </c>
      <c r="AN4" s="724">
        <v>68847.119017238365</v>
      </c>
    </row>
    <row r="5" spans="1:40" s="374" customFormat="1" x14ac:dyDescent="0.25">
      <c r="A5" s="561" t="s">
        <v>676</v>
      </c>
      <c r="B5" s="562"/>
      <c r="C5" s="562">
        <v>1.2521157048158633</v>
      </c>
      <c r="D5" s="562">
        <v>1.548136741145314</v>
      </c>
      <c r="E5" s="562">
        <v>1.7456550647440074</v>
      </c>
      <c r="F5" s="562">
        <v>1.8669292037944454</v>
      </c>
      <c r="G5" s="562">
        <v>2.2903941684732776</v>
      </c>
      <c r="H5" s="562"/>
      <c r="I5" s="562">
        <v>2.7441163703324705</v>
      </c>
      <c r="J5" s="562">
        <v>4.0049601002778408</v>
      </c>
      <c r="K5" s="563">
        <v>13572.460622558259</v>
      </c>
      <c r="L5" s="563">
        <v>16698.161948212299</v>
      </c>
      <c r="M5" s="563">
        <v>20181.803625063956</v>
      </c>
      <c r="N5" s="563">
        <v>22193.265021973304</v>
      </c>
      <c r="O5" s="563">
        <v>22652.396422723137</v>
      </c>
      <c r="P5" s="563">
        <v>18716.003297559731</v>
      </c>
      <c r="Q5" s="563">
        <v>18641.220247216905</v>
      </c>
      <c r="R5" s="563">
        <v>18925.165659843453</v>
      </c>
      <c r="S5" s="563">
        <v>19272.560324952243</v>
      </c>
      <c r="T5" s="563">
        <v>19994.25804280573</v>
      </c>
      <c r="U5" s="563">
        <v>19366.770955954558</v>
      </c>
      <c r="V5" s="563">
        <v>19673.033692403729</v>
      </c>
      <c r="W5" s="563">
        <v>20805.512779294924</v>
      </c>
      <c r="X5" s="563">
        <v>20399.885411050331</v>
      </c>
      <c r="Y5" s="563">
        <v>20422.590535903495</v>
      </c>
      <c r="Z5" s="563">
        <v>20201.318773698084</v>
      </c>
      <c r="AA5" s="563">
        <v>21038.831392868717</v>
      </c>
      <c r="AB5" s="563">
        <v>21104.194631082377</v>
      </c>
      <c r="AC5" s="563">
        <v>21272.888079371613</v>
      </c>
      <c r="AD5" s="563">
        <v>21327.255281912585</v>
      </c>
      <c r="AE5" s="563">
        <v>21365.409899434439</v>
      </c>
      <c r="AF5" s="563">
        <v>21938.029395318117</v>
      </c>
      <c r="AG5" s="563">
        <v>20941.455805068686</v>
      </c>
      <c r="AH5" s="563">
        <v>21219.671770211629</v>
      </c>
      <c r="AI5" s="563">
        <v>22221.136657330255</v>
      </c>
      <c r="AJ5" s="563">
        <v>22056.546394138451</v>
      </c>
      <c r="AK5" s="559">
        <v>21865.548131737261</v>
      </c>
      <c r="AL5" s="559">
        <v>22033.928837259926</v>
      </c>
      <c r="AM5" s="559">
        <v>22033.901273486954</v>
      </c>
      <c r="AN5" s="554">
        <v>22610.473116665416</v>
      </c>
    </row>
    <row r="6" spans="1:40" s="374" customFormat="1" x14ac:dyDescent="0.25">
      <c r="A6" s="561" t="s">
        <v>677</v>
      </c>
      <c r="B6" s="562"/>
      <c r="C6" s="562">
        <v>2006</v>
      </c>
      <c r="D6" s="562">
        <v>2007</v>
      </c>
      <c r="E6" s="562">
        <v>2008</v>
      </c>
      <c r="F6" s="562">
        <v>2009</v>
      </c>
      <c r="G6" s="562">
        <v>2010</v>
      </c>
      <c r="H6" s="562"/>
      <c r="I6" s="562">
        <v>2012</v>
      </c>
      <c r="J6" s="562">
        <v>2013</v>
      </c>
      <c r="K6" s="563">
        <v>28432.045375222515</v>
      </c>
      <c r="L6" s="563">
        <v>35884.105036534609</v>
      </c>
      <c r="M6" s="563">
        <v>42304.026000182639</v>
      </c>
      <c r="N6" s="563">
        <v>41429.046797576622</v>
      </c>
      <c r="O6" s="563">
        <v>42076.712047727051</v>
      </c>
      <c r="P6" s="563">
        <v>40290.250306800655</v>
      </c>
      <c r="Q6" s="563">
        <v>40728.027631448917</v>
      </c>
      <c r="R6" s="563">
        <v>41766.984121424262</v>
      </c>
      <c r="S6" s="563">
        <v>41866.46134061565</v>
      </c>
      <c r="T6" s="563">
        <v>42636.771794105167</v>
      </c>
      <c r="U6" s="563">
        <v>42231.957557053662</v>
      </c>
      <c r="V6" s="563">
        <v>42422.14268826176</v>
      </c>
      <c r="W6" s="563">
        <v>41913.885653738711</v>
      </c>
      <c r="X6" s="563">
        <v>40829.644011163662</v>
      </c>
      <c r="Y6" s="563">
        <v>38618.089792201194</v>
      </c>
      <c r="Z6" s="563">
        <v>40244.952644490288</v>
      </c>
      <c r="AA6" s="563">
        <v>39798.468561220645</v>
      </c>
      <c r="AB6" s="563">
        <v>40368.323411047822</v>
      </c>
      <c r="AC6" s="563">
        <v>40719.320872827528</v>
      </c>
      <c r="AD6" s="563">
        <v>40880.045635424496</v>
      </c>
      <c r="AE6" s="563">
        <v>41012.060612050103</v>
      </c>
      <c r="AF6" s="563">
        <v>41604.03263032929</v>
      </c>
      <c r="AG6" s="563">
        <v>41258.32677616</v>
      </c>
      <c r="AH6" s="563">
        <v>41510.885324733325</v>
      </c>
      <c r="AI6" s="563">
        <v>43308.768431494951</v>
      </c>
      <c r="AJ6" s="563">
        <v>42934.928238044784</v>
      </c>
      <c r="AK6" s="559">
        <v>42558.561083040709</v>
      </c>
      <c r="AL6" s="559">
        <v>43040.184943562439</v>
      </c>
      <c r="AM6" s="559">
        <v>43426.730716305137</v>
      </c>
      <c r="AN6" s="554">
        <v>44037.103755410448</v>
      </c>
    </row>
    <row r="7" spans="1:40" s="567" customFormat="1" x14ac:dyDescent="0.25">
      <c r="A7" s="558" t="s">
        <v>664</v>
      </c>
      <c r="B7" s="564"/>
      <c r="C7" s="564">
        <v>0</v>
      </c>
      <c r="D7" s="564">
        <v>0</v>
      </c>
      <c r="E7" s="564">
        <v>0</v>
      </c>
      <c r="F7" s="564">
        <v>0.25019421325804159</v>
      </c>
      <c r="G7" s="564">
        <v>5.3541561637220898</v>
      </c>
      <c r="H7" s="564">
        <v>559.09649865708252</v>
      </c>
      <c r="I7" s="564">
        <v>977.4587523565167</v>
      </c>
      <c r="J7" s="564">
        <v>32442.08316705843</v>
      </c>
      <c r="K7" s="564">
        <v>39999.887412604032</v>
      </c>
      <c r="L7" s="564">
        <v>50784.571523645231</v>
      </c>
      <c r="M7" s="564">
        <v>73438.531660201232</v>
      </c>
      <c r="N7" s="564">
        <v>80292.527074141311</v>
      </c>
      <c r="O7" s="564">
        <v>87720.042683132779</v>
      </c>
      <c r="P7" s="564">
        <v>79363.543450603538</v>
      </c>
      <c r="Q7" s="564">
        <v>83073.423244793768</v>
      </c>
      <c r="R7" s="564">
        <v>90435.500557307605</v>
      </c>
      <c r="S7" s="564">
        <v>79599.651729655146</v>
      </c>
      <c r="T7" s="564">
        <v>96319.680652106195</v>
      </c>
      <c r="U7" s="564">
        <v>99901.035678945787</v>
      </c>
      <c r="V7" s="564">
        <v>103879.88676209908</v>
      </c>
      <c r="W7" s="564">
        <v>106213.18548523291</v>
      </c>
      <c r="X7" s="564">
        <v>110233.71892431501</v>
      </c>
      <c r="Y7" s="565">
        <v>112678.30403350601</v>
      </c>
      <c r="Z7" s="565">
        <v>116038.27471074421</v>
      </c>
      <c r="AA7" s="565">
        <v>121353.00026645685</v>
      </c>
      <c r="AB7" s="565">
        <v>126684.81408693499</v>
      </c>
      <c r="AC7" s="565">
        <v>135527.71588945918</v>
      </c>
      <c r="AD7" s="565">
        <v>137933.32074022462</v>
      </c>
      <c r="AE7" s="565">
        <v>150038.79261276565</v>
      </c>
      <c r="AF7" s="565">
        <v>165935.59500562309</v>
      </c>
      <c r="AG7" s="565">
        <v>143414.96952879371</v>
      </c>
      <c r="AH7" s="565">
        <v>147862.25955217212</v>
      </c>
      <c r="AI7" s="565">
        <v>129990.15856869597</v>
      </c>
      <c r="AJ7" s="565">
        <v>124907.71633379294</v>
      </c>
      <c r="AK7" s="565">
        <v>149153.51063493904</v>
      </c>
      <c r="AL7" s="565">
        <v>168213.70692041857</v>
      </c>
      <c r="AM7" s="565">
        <v>186827.47879606695</v>
      </c>
      <c r="AN7" s="566">
        <v>198771.57296905099</v>
      </c>
    </row>
    <row r="8" spans="1:40" s="374" customFormat="1" x14ac:dyDescent="0.25">
      <c r="A8" s="561" t="s">
        <v>683</v>
      </c>
      <c r="B8" s="568"/>
      <c r="C8" s="568"/>
      <c r="D8" s="568"/>
      <c r="E8" s="568"/>
      <c r="F8" s="568"/>
      <c r="G8" s="568"/>
      <c r="H8" s="568"/>
      <c r="I8" s="562"/>
      <c r="J8" s="562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>
        <v>45172.429118040389</v>
      </c>
      <c r="AA8" s="563">
        <v>47241.393552798894</v>
      </c>
      <c r="AB8" s="563">
        <v>49317.010261824609</v>
      </c>
      <c r="AC8" s="563">
        <v>52759.455057458319</v>
      </c>
      <c r="AD8" s="563">
        <v>53695.930671888942</v>
      </c>
      <c r="AE8" s="563">
        <v>58408.458253550416</v>
      </c>
      <c r="AF8" s="563">
        <v>64596.909271844976</v>
      </c>
      <c r="AG8" s="563">
        <v>56374.434392476192</v>
      </c>
      <c r="AH8" s="563">
        <v>59062.869423993885</v>
      </c>
      <c r="AI8" s="563">
        <v>52828.587083848368</v>
      </c>
      <c r="AJ8" s="563">
        <v>51620.615846009772</v>
      </c>
      <c r="AK8" s="559">
        <v>62238.618653013429</v>
      </c>
      <c r="AL8" s="559">
        <v>74994.767278965388</v>
      </c>
      <c r="AM8" s="559">
        <v>84438.67747504315</v>
      </c>
      <c r="AN8" s="554">
        <v>90211.238710000252</v>
      </c>
    </row>
    <row r="9" spans="1:40" s="374" customFormat="1" x14ac:dyDescent="0.25">
      <c r="A9" s="561" t="s">
        <v>684</v>
      </c>
      <c r="B9" s="568"/>
      <c r="C9" s="568"/>
      <c r="D9" s="568"/>
      <c r="E9" s="568"/>
      <c r="F9" s="568"/>
      <c r="G9" s="568"/>
      <c r="H9" s="568"/>
      <c r="I9" s="562"/>
      <c r="J9" s="562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3"/>
      <c r="Z9" s="563">
        <v>70444.793016495794</v>
      </c>
      <c r="AA9" s="563">
        <v>73671.269303263529</v>
      </c>
      <c r="AB9" s="563">
        <v>76908.119574627475</v>
      </c>
      <c r="AC9" s="563">
        <v>82276.489525808211</v>
      </c>
      <c r="AD9" s="563">
        <v>83736.889865386474</v>
      </c>
      <c r="AE9" s="563">
        <v>91085.908648662211</v>
      </c>
      <c r="AF9" s="563">
        <v>100736.57742136232</v>
      </c>
      <c r="AG9" s="563">
        <v>86543.83036310492</v>
      </c>
      <c r="AH9" s="563">
        <v>88508.902928764728</v>
      </c>
      <c r="AI9" s="563">
        <v>76926.952110986167</v>
      </c>
      <c r="AJ9" s="563">
        <v>73078.829984863463</v>
      </c>
      <c r="AK9" s="559">
        <v>86681.411827451724</v>
      </c>
      <c r="AL9" s="559">
        <v>93044.055416258445</v>
      </c>
      <c r="AM9" s="559">
        <v>102217.16830543672</v>
      </c>
      <c r="AN9" s="554">
        <v>108402.13665590833</v>
      </c>
    </row>
    <row r="10" spans="1:40" s="567" customFormat="1" x14ac:dyDescent="0.25">
      <c r="A10" s="558" t="s">
        <v>675</v>
      </c>
      <c r="B10" s="569">
        <v>9142.1716107128159</v>
      </c>
      <c r="C10" s="569">
        <v>11694.515367554064</v>
      </c>
      <c r="D10" s="569">
        <v>13411.298020088094</v>
      </c>
      <c r="E10" s="569">
        <v>16161.220147139216</v>
      </c>
      <c r="F10" s="569">
        <v>18846.029230189935</v>
      </c>
      <c r="G10" s="569">
        <v>27966.358886085323</v>
      </c>
      <c r="H10" s="569">
        <v>31937.416419495636</v>
      </c>
      <c r="I10" s="569">
        <v>34897.163923495616</v>
      </c>
      <c r="J10" s="569">
        <v>39852.548040416368</v>
      </c>
      <c r="K10" s="569">
        <v>42712.042723163853</v>
      </c>
      <c r="L10" s="569">
        <v>37552.637735041826</v>
      </c>
      <c r="M10" s="569">
        <v>43228.431069617785</v>
      </c>
      <c r="N10" s="569">
        <v>42469.81719559808</v>
      </c>
      <c r="O10" s="570">
        <v>44109.389913920677</v>
      </c>
      <c r="P10" s="570">
        <v>40283.545101885335</v>
      </c>
      <c r="Q10" s="570">
        <v>40969.49006666425</v>
      </c>
      <c r="R10" s="570">
        <v>42166.594318839998</v>
      </c>
      <c r="S10" s="570">
        <v>41058.384070634827</v>
      </c>
      <c r="T10" s="570">
        <v>41961.597690207018</v>
      </c>
      <c r="U10" s="570">
        <v>41686.721817811078</v>
      </c>
      <c r="V10" s="570">
        <v>36902.020193174954</v>
      </c>
      <c r="W10" s="570">
        <v>37469.085377524301</v>
      </c>
      <c r="X10" s="570">
        <v>36288.54398226623</v>
      </c>
      <c r="Y10" s="571">
        <v>36599.923190376532</v>
      </c>
      <c r="Z10" s="571">
        <v>39683.470073210257</v>
      </c>
      <c r="AA10" s="571">
        <v>41813.607813064897</v>
      </c>
      <c r="AB10" s="571">
        <v>39702.806803781437</v>
      </c>
      <c r="AC10" s="571">
        <v>39957.889947895026</v>
      </c>
      <c r="AD10" s="571">
        <v>41118.305584710128</v>
      </c>
      <c r="AE10" s="571">
        <v>40755.098645323429</v>
      </c>
      <c r="AF10" s="571">
        <v>41406.179046484831</v>
      </c>
      <c r="AG10" s="571">
        <v>41379.670969590145</v>
      </c>
      <c r="AH10" s="571">
        <v>41106.146145945786</v>
      </c>
      <c r="AI10" s="571">
        <v>40955.967069437655</v>
      </c>
      <c r="AJ10" s="571">
        <v>38903.086020523435</v>
      </c>
      <c r="AK10" s="571">
        <v>38148.287608255909</v>
      </c>
      <c r="AL10" s="571">
        <v>43678.167677659781</v>
      </c>
      <c r="AM10" s="571">
        <v>41589.58192599265</v>
      </c>
      <c r="AN10" s="572">
        <v>47615.151742600516</v>
      </c>
    </row>
    <row r="11" spans="1:40" s="374" customFormat="1" x14ac:dyDescent="0.25">
      <c r="A11" s="561" t="s">
        <v>685</v>
      </c>
      <c r="B11" s="562"/>
      <c r="C11" s="562"/>
      <c r="D11" s="562"/>
      <c r="E11" s="562"/>
      <c r="F11" s="562"/>
      <c r="G11" s="562"/>
      <c r="H11" s="562"/>
      <c r="I11" s="562"/>
      <c r="J11" s="562"/>
      <c r="K11" s="563"/>
      <c r="L11" s="563"/>
      <c r="M11" s="563"/>
      <c r="N11" s="563"/>
      <c r="O11" s="563"/>
      <c r="P11" s="563"/>
      <c r="Q11" s="563"/>
      <c r="R11" s="563"/>
      <c r="S11" s="563"/>
      <c r="T11" s="563"/>
      <c r="U11" s="563"/>
      <c r="V11" s="563"/>
      <c r="W11" s="563"/>
      <c r="X11" s="563"/>
      <c r="Y11" s="563"/>
      <c r="Z11" s="563">
        <v>13807.855848102088</v>
      </c>
      <c r="AA11" s="563">
        <v>14371.08055127793</v>
      </c>
      <c r="AB11" s="563">
        <v>13566.781213917302</v>
      </c>
      <c r="AC11" s="563">
        <v>13474.872369676963</v>
      </c>
      <c r="AD11" s="563">
        <v>24449.87921874355</v>
      </c>
      <c r="AE11" s="563">
        <v>23598.705995529028</v>
      </c>
      <c r="AF11" s="563">
        <v>13691.25283501318</v>
      </c>
      <c r="AG11" s="563">
        <v>13598.030471153234</v>
      </c>
      <c r="AH11" s="563">
        <v>13324.755841722137</v>
      </c>
      <c r="AI11" s="563">
        <v>13264.971934464127</v>
      </c>
      <c r="AJ11" s="563">
        <v>12620.571718796717</v>
      </c>
      <c r="AK11" s="559">
        <v>12751.660976833267</v>
      </c>
      <c r="AL11" s="559">
        <v>14181.545925024298</v>
      </c>
      <c r="AM11" s="559">
        <v>13860.3667842578</v>
      </c>
      <c r="AN11" s="554">
        <v>16031.912231979784</v>
      </c>
    </row>
    <row r="12" spans="1:40" s="374" customFormat="1" x14ac:dyDescent="0.25">
      <c r="A12" s="561" t="s">
        <v>686</v>
      </c>
      <c r="B12" s="562"/>
      <c r="C12" s="562"/>
      <c r="D12" s="562"/>
      <c r="E12" s="562"/>
      <c r="F12" s="562"/>
      <c r="G12" s="562"/>
      <c r="H12" s="562"/>
      <c r="I12" s="562"/>
      <c r="J12" s="562"/>
      <c r="K12" s="563"/>
      <c r="L12" s="563"/>
      <c r="M12" s="563"/>
      <c r="N12" s="563"/>
      <c r="O12" s="563"/>
      <c r="P12" s="563"/>
      <c r="Q12" s="563"/>
      <c r="R12" s="563"/>
      <c r="S12" s="563"/>
      <c r="T12" s="563"/>
      <c r="U12" s="563"/>
      <c r="V12" s="563"/>
      <c r="W12" s="563"/>
      <c r="X12" s="563"/>
      <c r="Y12" s="563"/>
      <c r="Z12" s="563">
        <v>24071.185257556179</v>
      </c>
      <c r="AA12" s="563">
        <v>25339.144510926606</v>
      </c>
      <c r="AB12" s="563">
        <v>23671.3498853485</v>
      </c>
      <c r="AC12" s="563">
        <v>23858.670292814797</v>
      </c>
      <c r="AD12" s="563">
        <v>13789.24139863569</v>
      </c>
      <c r="AE12" s="563">
        <v>13459.623032378884</v>
      </c>
      <c r="AF12" s="563">
        <v>24091.425969408756</v>
      </c>
      <c r="AG12" s="563">
        <v>23502.756514744571</v>
      </c>
      <c r="AH12" s="563">
        <v>24141.277166400418</v>
      </c>
      <c r="AI12" s="563">
        <v>23940.18356749427</v>
      </c>
      <c r="AJ12" s="563">
        <v>22364.547980369764</v>
      </c>
      <c r="AK12" s="559">
        <v>22571.095813124939</v>
      </c>
      <c r="AL12" s="559">
        <v>25290.043896574716</v>
      </c>
      <c r="AM12" s="559">
        <v>24596.111986789761</v>
      </c>
      <c r="AN12" s="554">
        <v>27801.045810503139</v>
      </c>
    </row>
    <row r="13" spans="1:40" s="374" customFormat="1" x14ac:dyDescent="0.25">
      <c r="A13" s="573" t="s">
        <v>678</v>
      </c>
      <c r="B13" s="574">
        <v>0</v>
      </c>
      <c r="C13" s="574">
        <v>11111.237598185593</v>
      </c>
      <c r="D13" s="574">
        <v>12781.959496058817</v>
      </c>
      <c r="E13" s="574">
        <v>15476.976503010463</v>
      </c>
      <c r="F13" s="574">
        <v>18025.354681571571</v>
      </c>
      <c r="G13" s="574">
        <v>26440.612025084472</v>
      </c>
      <c r="H13" s="574">
        <v>30493.833338128723</v>
      </c>
      <c r="I13" s="574">
        <v>33533.192640787413</v>
      </c>
      <c r="J13" s="574">
        <v>38413.931314182635</v>
      </c>
      <c r="K13" s="574">
        <v>41220.985289831231</v>
      </c>
      <c r="L13" s="574">
        <v>35591.152632230769</v>
      </c>
      <c r="M13" s="574">
        <v>39468.750117278534</v>
      </c>
      <c r="N13" s="574">
        <v>39475.230147401919</v>
      </c>
      <c r="O13" s="575">
        <v>40913.121310417206</v>
      </c>
      <c r="P13" s="575">
        <v>26177.95814000618</v>
      </c>
      <c r="Q13" s="575">
        <v>38512.707989576913</v>
      </c>
      <c r="R13" s="575">
        <v>39842.277567962126</v>
      </c>
      <c r="S13" s="575">
        <v>39105.593216734487</v>
      </c>
      <c r="T13" s="575">
        <v>39580.461833498252</v>
      </c>
      <c r="U13" s="575">
        <v>39531.0109472478</v>
      </c>
      <c r="V13" s="575">
        <v>34717.186716188444</v>
      </c>
      <c r="W13" s="575">
        <v>35272.843044413225</v>
      </c>
      <c r="X13" s="575">
        <v>32401.13888405875</v>
      </c>
      <c r="Y13" s="576">
        <v>33853.478762889696</v>
      </c>
      <c r="Z13" s="576">
        <v>36480.580550652448</v>
      </c>
      <c r="AA13" s="576">
        <v>38267.767854797283</v>
      </c>
      <c r="AB13" s="576">
        <v>36091.028160609676</v>
      </c>
      <c r="AC13" s="576">
        <v>36375.461451952076</v>
      </c>
      <c r="AD13" s="576">
        <v>37119.413945074863</v>
      </c>
      <c r="AE13" s="576">
        <v>35908.29881695666</v>
      </c>
      <c r="AF13" s="576">
        <v>36573.865463065704</v>
      </c>
      <c r="AG13" s="576">
        <v>36628.770583165184</v>
      </c>
      <c r="AH13" s="576">
        <v>36066.133836390494</v>
      </c>
      <c r="AI13" s="576">
        <v>36015.719702419003</v>
      </c>
      <c r="AJ13" s="576">
        <v>33648.281978886109</v>
      </c>
      <c r="AK13" s="559">
        <v>33378.785282075209</v>
      </c>
      <c r="AL13" s="559">
        <v>38447.182125124629</v>
      </c>
      <c r="AM13" s="559">
        <v>36786.084215266827</v>
      </c>
      <c r="AN13" s="554">
        <v>42799.869899171856</v>
      </c>
    </row>
    <row r="14" spans="1:40" s="374" customFormat="1" x14ac:dyDescent="0.25">
      <c r="A14" s="573" t="s">
        <v>679</v>
      </c>
      <c r="B14" s="574">
        <v>0</v>
      </c>
      <c r="C14" s="574">
        <v>583.27776936847226</v>
      </c>
      <c r="D14" s="574">
        <v>629.33852402927778</v>
      </c>
      <c r="E14" s="574">
        <v>684.24364412875502</v>
      </c>
      <c r="F14" s="574">
        <v>820.67454861836507</v>
      </c>
      <c r="G14" s="574">
        <v>1180.3162204661369</v>
      </c>
      <c r="H14" s="574">
        <v>1214.5052597078482</v>
      </c>
      <c r="I14" s="574">
        <v>1164.0661063150271</v>
      </c>
      <c r="J14" s="574">
        <v>1190.7242997376713</v>
      </c>
      <c r="K14" s="574">
        <v>1217.4950805562817</v>
      </c>
      <c r="L14" s="574">
        <v>1699.2940770272924</v>
      </c>
      <c r="M14" s="574">
        <v>3059.7501310392195</v>
      </c>
      <c r="N14" s="574">
        <v>2614.1292178053218</v>
      </c>
      <c r="O14" s="575">
        <v>2596.5030354812925</v>
      </c>
      <c r="P14" s="575">
        <v>12833.474484568645</v>
      </c>
      <c r="Q14" s="575">
        <v>1770.1115490899811</v>
      </c>
      <c r="R14" s="575">
        <v>1452.2022720136506</v>
      </c>
      <c r="S14" s="575">
        <v>1366.9611035566359</v>
      </c>
      <c r="T14" s="575">
        <v>1755.1999739798018</v>
      </c>
      <c r="U14" s="575">
        <v>1497.1997012681093</v>
      </c>
      <c r="V14" s="575">
        <v>1493.6719628611711</v>
      </c>
      <c r="W14" s="575">
        <v>1534.8914594954333</v>
      </c>
      <c r="X14" s="575">
        <v>2563.7275935444886</v>
      </c>
      <c r="Y14" s="576">
        <v>1506.306770630702</v>
      </c>
      <c r="Z14" s="576">
        <v>1550.0657385295335</v>
      </c>
      <c r="AA14" s="576">
        <v>1639.2474658453623</v>
      </c>
      <c r="AB14" s="576">
        <v>1517.9157821258752</v>
      </c>
      <c r="AC14" s="576">
        <v>1552.8804234286868</v>
      </c>
      <c r="AD14" s="576">
        <v>1853.4762609475606</v>
      </c>
      <c r="AE14" s="576">
        <v>1940.4812986080444</v>
      </c>
      <c r="AF14" s="576">
        <v>1938.5548031659575</v>
      </c>
      <c r="AG14" s="576">
        <v>1453.3531653946377</v>
      </c>
      <c r="AH14" s="576">
        <v>1551.1415736465431</v>
      </c>
      <c r="AI14" s="576">
        <v>1346.1699644348926</v>
      </c>
      <c r="AJ14" s="576">
        <v>1534.7538526781416</v>
      </c>
      <c r="AK14" s="559">
        <v>1469.8034349163538</v>
      </c>
      <c r="AL14" s="559">
        <v>1445.1718146210997</v>
      </c>
      <c r="AM14" s="559">
        <v>1352.0103079886915</v>
      </c>
      <c r="AN14" s="554">
        <v>1555.9183367109511</v>
      </c>
    </row>
    <row r="15" spans="1:40" s="567" customFormat="1" x14ac:dyDescent="0.25">
      <c r="A15" s="558" t="s">
        <v>295</v>
      </c>
      <c r="B15" s="577">
        <v>2.7271169245126532</v>
      </c>
      <c r="C15" s="577">
        <v>2.8522140311416737</v>
      </c>
      <c r="D15" s="577">
        <v>3.4276607216351689</v>
      </c>
      <c r="E15" s="577">
        <v>3.7028743562190152</v>
      </c>
      <c r="F15" s="577">
        <v>4.4034181533415309</v>
      </c>
      <c r="G15" s="577">
        <v>5.2040396357672645</v>
      </c>
      <c r="H15" s="577">
        <v>5.7169377729462498</v>
      </c>
      <c r="I15" s="577">
        <v>6.392462148742962</v>
      </c>
      <c r="J15" s="577">
        <v>6.5050495447090801</v>
      </c>
      <c r="K15" s="577">
        <v>7.1555544991799893</v>
      </c>
      <c r="L15" s="577">
        <v>7.6809623470218762</v>
      </c>
      <c r="M15" s="577">
        <v>8.2438993268524694</v>
      </c>
      <c r="N15" s="577">
        <v>8.0812730882347417</v>
      </c>
      <c r="O15" s="578">
        <v>8.0312342455831338</v>
      </c>
      <c r="P15" s="578">
        <v>8.0812730882347417</v>
      </c>
      <c r="Q15" s="578">
        <v>8.2438993268524694</v>
      </c>
      <c r="R15" s="578">
        <v>8.2564090375153718</v>
      </c>
      <c r="S15" s="578">
        <v>8.2564090375153718</v>
      </c>
      <c r="T15" s="578">
        <v>8.6942489107169436</v>
      </c>
      <c r="U15" s="578">
        <v>8.6942489107169436</v>
      </c>
      <c r="V15" s="578">
        <v>8.2564090375153718</v>
      </c>
      <c r="W15" s="578">
        <v>8.5441323827621201</v>
      </c>
      <c r="X15" s="578">
        <v>8.4940935401105104</v>
      </c>
      <c r="Y15" s="579">
        <v>8.4940935401105104</v>
      </c>
      <c r="Z15" s="579">
        <v>8.4940935401105104</v>
      </c>
      <c r="AA15" s="579">
        <v>8.4440546974589026</v>
      </c>
      <c r="AB15" s="579">
        <v>8.5566420934250207</v>
      </c>
      <c r="AC15" s="579">
        <v>8.5566420934250207</v>
      </c>
      <c r="AD15" s="579">
        <v>8.4190352761330978</v>
      </c>
      <c r="AE15" s="579">
        <v>8.4315449867960002</v>
      </c>
      <c r="AF15" s="579">
        <v>9.4698509718168733</v>
      </c>
      <c r="AG15" s="579">
        <v>9.4323218398281661</v>
      </c>
      <c r="AH15" s="579">
        <v>9.2822053118733407</v>
      </c>
      <c r="AI15" s="579">
        <v>9.2822053118733407</v>
      </c>
      <c r="AJ15" s="579">
        <v>9.3072247331991456</v>
      </c>
      <c r="AK15" s="579">
        <v>9.3072247331991456</v>
      </c>
      <c r="AL15" s="579">
        <v>9.2071470478959281</v>
      </c>
      <c r="AM15" s="579">
        <v>9.0445094948585147</v>
      </c>
      <c r="AN15" s="555">
        <v>9.1445870549675998</v>
      </c>
    </row>
    <row r="16" spans="1:40" s="374" customFormat="1" x14ac:dyDescent="0.25">
      <c r="A16" s="561" t="s">
        <v>680</v>
      </c>
      <c r="B16" s="580">
        <v>502.40065662072323</v>
      </c>
      <c r="C16" s="580">
        <v>530.62541261065144</v>
      </c>
      <c r="D16" s="580">
        <v>637.87948537237889</v>
      </c>
      <c r="E16" s="580">
        <v>683.03909495626408</v>
      </c>
      <c r="F16" s="580">
        <v>750.77850933209209</v>
      </c>
      <c r="G16" s="580">
        <v>869.32248448979078</v>
      </c>
      <c r="H16" s="580">
        <v>962.46417925655396</v>
      </c>
      <c r="I16" s="580">
        <v>1095.1205324092168</v>
      </c>
      <c r="J16" s="580">
        <v>1114.4083695749368</v>
      </c>
      <c r="K16" s="580">
        <v>1208.0195563689299</v>
      </c>
      <c r="L16" s="580">
        <v>1296.72029302539</v>
      </c>
      <c r="M16" s="580">
        <v>1326.1892178559244</v>
      </c>
      <c r="N16" s="580">
        <v>1300.0236352363695</v>
      </c>
      <c r="O16" s="581">
        <v>1291.9739532844414</v>
      </c>
      <c r="P16" s="581">
        <v>1300.0236352363695</v>
      </c>
      <c r="Q16" s="581">
        <v>1360.0451467268624</v>
      </c>
      <c r="R16" s="581">
        <v>1362.1089481634735</v>
      </c>
      <c r="S16" s="581">
        <v>1362.1089481634735</v>
      </c>
      <c r="T16" s="581">
        <v>1434.3419984448699</v>
      </c>
      <c r="U16" s="581">
        <v>1434.3419984448699</v>
      </c>
      <c r="V16" s="581">
        <v>1362.1089481634735</v>
      </c>
      <c r="W16" s="581">
        <v>1323.3634311512415</v>
      </c>
      <c r="X16" s="581">
        <v>1295.1467268623023</v>
      </c>
      <c r="Y16" s="582">
        <v>1295.1467268623023</v>
      </c>
      <c r="Z16" s="582">
        <v>1269.7516930022573</v>
      </c>
      <c r="AA16" s="582">
        <v>1269.7516930022573</v>
      </c>
      <c r="AB16" s="582">
        <v>1286.6817155756207</v>
      </c>
      <c r="AC16" s="582">
        <v>1272.5733634311512</v>
      </c>
      <c r="AD16" s="582">
        <v>1241.5349887133182</v>
      </c>
      <c r="AE16" s="582">
        <v>1255.6433408577877</v>
      </c>
      <c r="AF16" s="582">
        <v>1154.0632054176072</v>
      </c>
      <c r="AG16" s="582">
        <v>1379.7968397291197</v>
      </c>
      <c r="AH16" s="582">
        <v>1376.9751693002258</v>
      </c>
      <c r="AI16" s="582">
        <v>1379.7968397291197</v>
      </c>
      <c r="AJ16" s="582">
        <v>1385.4401805869074</v>
      </c>
      <c r="AK16" s="582">
        <v>1385.4401805869074</v>
      </c>
      <c r="AL16" s="582">
        <v>1365.6884875846501</v>
      </c>
      <c r="AM16" s="582">
        <v>1308.8857545839212</v>
      </c>
      <c r="AN16" s="556">
        <v>1328.6318758815232</v>
      </c>
    </row>
    <row r="17" spans="1:40" s="374" customFormat="1" x14ac:dyDescent="0.25">
      <c r="A17" s="561" t="s">
        <v>151</v>
      </c>
      <c r="B17" s="580">
        <v>0.50261610994127282</v>
      </c>
      <c r="C17" s="580">
        <v>0.50261610994127282</v>
      </c>
      <c r="D17" s="580">
        <v>0.60313933192952729</v>
      </c>
      <c r="E17" s="580">
        <v>0.67853174842071828</v>
      </c>
      <c r="F17" s="580">
        <v>1.0806246363737364</v>
      </c>
      <c r="G17" s="580">
        <v>1.3570634968414366</v>
      </c>
      <c r="H17" s="580">
        <v>1.4575867188296912</v>
      </c>
      <c r="I17" s="580">
        <v>1.5455445380694137</v>
      </c>
      <c r="J17" s="580">
        <v>1.5727654790530241</v>
      </c>
      <c r="K17" s="580">
        <v>1.8094179957885821</v>
      </c>
      <c r="L17" s="580">
        <v>1.9422773591157161</v>
      </c>
      <c r="M17" s="580">
        <v>2.3748641035849074</v>
      </c>
      <c r="N17" s="580">
        <v>2.3280155267389677</v>
      </c>
      <c r="O17" s="581">
        <v>2.313600569917055</v>
      </c>
      <c r="P17" s="581">
        <v>2.3280155267389677</v>
      </c>
      <c r="Q17" s="581">
        <v>2.2240791118762053</v>
      </c>
      <c r="R17" s="581">
        <v>2.2240791118762053</v>
      </c>
      <c r="S17" s="581">
        <v>2.2274540422432412</v>
      </c>
      <c r="T17" s="581">
        <v>2.3455766050894731</v>
      </c>
      <c r="U17" s="581">
        <v>2.3455766050894731</v>
      </c>
      <c r="V17" s="581">
        <v>2.2274540422432412</v>
      </c>
      <c r="W17" s="581">
        <v>2.6889996041893109</v>
      </c>
      <c r="X17" s="581">
        <v>2.7643921164563006</v>
      </c>
      <c r="Y17" s="582">
        <v>2.7643921164563006</v>
      </c>
      <c r="Z17" s="582">
        <v>2.8774808848567859</v>
      </c>
      <c r="AA17" s="582">
        <v>2.8272192100121258</v>
      </c>
      <c r="AB17" s="582">
        <v>2.8649154661456211</v>
      </c>
      <c r="AC17" s="582">
        <v>2.9277425597014459</v>
      </c>
      <c r="AD17" s="582">
        <v>2.9277425597014459</v>
      </c>
      <c r="AE17" s="582">
        <v>2.8774808848567859</v>
      </c>
      <c r="AF17" s="582">
        <v>4.372765711485421</v>
      </c>
      <c r="AG17" s="582">
        <v>3.3298359584587254</v>
      </c>
      <c r="AH17" s="582">
        <v>3.1916163526359105</v>
      </c>
      <c r="AI17" s="582">
        <v>3.1790509339247457</v>
      </c>
      <c r="AJ17" s="582">
        <v>3.1790509339247457</v>
      </c>
      <c r="AK17" s="582">
        <v>3.1790509339247457</v>
      </c>
      <c r="AL17" s="582">
        <v>3.1664855152135809</v>
      </c>
      <c r="AM17" s="582">
        <v>3.2544393568524166</v>
      </c>
      <c r="AN17" s="556">
        <v>3.2670047597746272</v>
      </c>
    </row>
    <row r="18" spans="1:40" s="567" customFormat="1" x14ac:dyDescent="0.25">
      <c r="A18" s="558" t="s">
        <v>403</v>
      </c>
      <c r="B18" s="577">
        <v>0</v>
      </c>
      <c r="C18" s="577">
        <v>0</v>
      </c>
      <c r="D18" s="577">
        <v>0</v>
      </c>
      <c r="E18" s="577">
        <v>0</v>
      </c>
      <c r="F18" s="577">
        <v>0</v>
      </c>
      <c r="G18" s="577">
        <v>0</v>
      </c>
      <c r="H18" s="577">
        <v>0</v>
      </c>
      <c r="I18" s="577">
        <v>0</v>
      </c>
      <c r="J18" s="577">
        <v>0</v>
      </c>
      <c r="K18" s="577">
        <v>0</v>
      </c>
      <c r="L18" s="577">
        <v>0</v>
      </c>
      <c r="M18" s="577">
        <v>2.6770780818610449</v>
      </c>
      <c r="N18" s="577">
        <v>3.0898985337368132</v>
      </c>
      <c r="O18" s="578">
        <v>3.0898985337368132</v>
      </c>
      <c r="P18" s="578">
        <v>3.0898985337368132</v>
      </c>
      <c r="Q18" s="578">
        <v>3.0898985337368132</v>
      </c>
      <c r="R18" s="578">
        <v>3.7278937775448195</v>
      </c>
      <c r="S18" s="578">
        <v>3.7278937775448195</v>
      </c>
      <c r="T18" s="578">
        <v>3.7278937775448195</v>
      </c>
      <c r="U18" s="578">
        <v>3.7278937775448195</v>
      </c>
      <c r="V18" s="578">
        <v>14.498754658303508</v>
      </c>
      <c r="W18" s="578">
        <v>14.498754658303508</v>
      </c>
      <c r="X18" s="578">
        <v>14.498754658303508</v>
      </c>
      <c r="Y18" s="579">
        <v>14.498754658303508</v>
      </c>
      <c r="Z18" s="579">
        <v>12.784924297485924</v>
      </c>
      <c r="AA18" s="579">
        <v>12.784924297485924</v>
      </c>
      <c r="AB18" s="579">
        <v>12.872492272126237</v>
      </c>
      <c r="AC18" s="579">
        <v>16.8505802629291</v>
      </c>
      <c r="AD18" s="579">
        <v>16.97567736955812</v>
      </c>
      <c r="AE18" s="579">
        <v>17.08826476552424</v>
      </c>
      <c r="AF18" s="579">
        <v>17.000696790883921</v>
      </c>
      <c r="AG18" s="579">
        <v>13.748172018529385</v>
      </c>
      <c r="AH18" s="579">
        <v>14.361147841011586</v>
      </c>
      <c r="AI18" s="579">
        <v>28.046771306226457</v>
      </c>
      <c r="AJ18" s="579">
        <v>28.046771306226457</v>
      </c>
      <c r="AK18" s="579">
        <v>28.046771306226457</v>
      </c>
      <c r="AL18" s="579">
        <v>23.505746335593003</v>
      </c>
      <c r="AM18" s="579">
        <v>20.040531411844178</v>
      </c>
      <c r="AN18" s="555">
        <v>12.547224098676475</v>
      </c>
    </row>
    <row r="19" spans="1:40" s="374" customFormat="1" x14ac:dyDescent="0.25">
      <c r="A19" s="561" t="s">
        <v>680</v>
      </c>
      <c r="B19" s="580">
        <v>0</v>
      </c>
      <c r="C19" s="580">
        <v>0</v>
      </c>
      <c r="D19" s="580">
        <v>0</v>
      </c>
      <c r="E19" s="580">
        <v>0</v>
      </c>
      <c r="F19" s="580">
        <v>0</v>
      </c>
      <c r="G19" s="580">
        <v>0</v>
      </c>
      <c r="H19" s="580">
        <v>0</v>
      </c>
      <c r="I19" s="580">
        <v>0</v>
      </c>
      <c r="J19" s="580">
        <v>0</v>
      </c>
      <c r="K19" s="580">
        <v>0</v>
      </c>
      <c r="L19" s="580">
        <v>0</v>
      </c>
      <c r="M19" s="580">
        <v>0</v>
      </c>
      <c r="N19" s="580">
        <v>0</v>
      </c>
      <c r="O19" s="581">
        <v>0</v>
      </c>
      <c r="P19" s="581">
        <v>0</v>
      </c>
      <c r="Q19" s="581">
        <v>0</v>
      </c>
      <c r="R19" s="581">
        <v>0</v>
      </c>
      <c r="S19" s="581">
        <v>0</v>
      </c>
      <c r="T19" s="581">
        <v>0</v>
      </c>
      <c r="U19" s="581">
        <v>0</v>
      </c>
      <c r="V19" s="581">
        <v>0</v>
      </c>
      <c r="W19" s="581">
        <v>0</v>
      </c>
      <c r="X19" s="581">
        <v>0</v>
      </c>
      <c r="Y19" s="582">
        <v>0</v>
      </c>
      <c r="Z19" s="582">
        <v>2378.6681715575619</v>
      </c>
      <c r="AA19" s="582">
        <v>2378.6681715575619</v>
      </c>
      <c r="AB19" s="582">
        <v>2322.7990970654632</v>
      </c>
      <c r="AC19" s="582">
        <v>2748.306997742664</v>
      </c>
      <c r="AD19" s="582">
        <v>2768.7101677333294</v>
      </c>
      <c r="AE19" s="582">
        <v>2816.0270880361172</v>
      </c>
      <c r="AF19" s="582">
        <v>2514.1083521444698</v>
      </c>
      <c r="AG19" s="582">
        <v>2271.4446952595936</v>
      </c>
      <c r="AH19" s="582">
        <v>2040.0677200902933</v>
      </c>
      <c r="AI19" s="582">
        <v>4373.5891647855533</v>
      </c>
      <c r="AJ19" s="582">
        <v>4373.5891647855533</v>
      </c>
      <c r="AK19" s="582">
        <v>4373.5891647855533</v>
      </c>
      <c r="AL19" s="582">
        <v>3651.2415349887133</v>
      </c>
      <c r="AM19" s="582">
        <v>3125.5289139633287</v>
      </c>
      <c r="AN19" s="556">
        <v>1813.8222849083215</v>
      </c>
    </row>
    <row r="20" spans="1:40" s="374" customFormat="1" x14ac:dyDescent="0.25">
      <c r="A20" s="561" t="s">
        <v>151</v>
      </c>
      <c r="B20" s="580">
        <v>0</v>
      </c>
      <c r="C20" s="580">
        <v>0</v>
      </c>
      <c r="D20" s="580">
        <v>0</v>
      </c>
      <c r="E20" s="580">
        <v>0</v>
      </c>
      <c r="F20" s="580">
        <v>0</v>
      </c>
      <c r="G20" s="580">
        <v>0</v>
      </c>
      <c r="H20" s="580">
        <v>0</v>
      </c>
      <c r="I20" s="580">
        <v>0</v>
      </c>
      <c r="J20" s="580">
        <v>0</v>
      </c>
      <c r="K20" s="580">
        <v>0</v>
      </c>
      <c r="L20" s="580">
        <v>0</v>
      </c>
      <c r="M20" s="580">
        <v>0</v>
      </c>
      <c r="N20" s="580">
        <v>0</v>
      </c>
      <c r="O20" s="581">
        <v>0</v>
      </c>
      <c r="P20" s="581">
        <v>0</v>
      </c>
      <c r="Q20" s="581">
        <v>0</v>
      </c>
      <c r="R20" s="581">
        <v>0</v>
      </c>
      <c r="S20" s="581">
        <v>0</v>
      </c>
      <c r="T20" s="581">
        <v>0</v>
      </c>
      <c r="U20" s="581">
        <v>0</v>
      </c>
      <c r="V20" s="581">
        <v>0</v>
      </c>
      <c r="W20" s="581">
        <v>0</v>
      </c>
      <c r="X20" s="581">
        <v>0</v>
      </c>
      <c r="Y20" s="582">
        <v>0</v>
      </c>
      <c r="Z20" s="582">
        <v>2.2492099492985353</v>
      </c>
      <c r="AA20" s="582">
        <v>2.2492099492985353</v>
      </c>
      <c r="AB20" s="582">
        <v>2.5859631707577573</v>
      </c>
      <c r="AC20" s="582">
        <v>4.6869011792645461</v>
      </c>
      <c r="AD20" s="582">
        <v>4.7216962882420113</v>
      </c>
      <c r="AE20" s="582">
        <v>4.6240740857087212</v>
      </c>
      <c r="AF20" s="582">
        <v>5.8806159568252214</v>
      </c>
      <c r="AG20" s="582">
        <v>3.6942331010825109</v>
      </c>
      <c r="AH20" s="582">
        <v>5.3403029522451257</v>
      </c>
      <c r="AI20" s="582">
        <v>8.6952697481261829</v>
      </c>
      <c r="AJ20" s="582">
        <v>8.6952697481261829</v>
      </c>
      <c r="AK20" s="582">
        <v>8.6952697481261829</v>
      </c>
      <c r="AL20" s="582">
        <v>7.3507699460315266</v>
      </c>
      <c r="AM20" s="582">
        <v>6.207309043571791</v>
      </c>
      <c r="AN20" s="556">
        <v>4.5235450519956375</v>
      </c>
    </row>
    <row r="21" spans="1:40" s="567" customFormat="1" x14ac:dyDescent="0.25">
      <c r="A21" s="558" t="s">
        <v>291</v>
      </c>
      <c r="B21" s="577">
        <v>0</v>
      </c>
      <c r="C21" s="577">
        <v>0</v>
      </c>
      <c r="D21" s="577">
        <v>0</v>
      </c>
      <c r="E21" s="577">
        <v>0</v>
      </c>
      <c r="F21" s="577">
        <v>0</v>
      </c>
      <c r="G21" s="577">
        <v>0</v>
      </c>
      <c r="H21" s="577">
        <v>35.527578282641898</v>
      </c>
      <c r="I21" s="577">
        <v>37.891913597930397</v>
      </c>
      <c r="J21" s="577">
        <v>58.470387638404304</v>
      </c>
      <c r="K21" s="577">
        <v>116.45289656095544</v>
      </c>
      <c r="L21" s="577">
        <v>223.3608838861166</v>
      </c>
      <c r="M21" s="577">
        <v>322.17508841238009</v>
      </c>
      <c r="N21" s="577">
        <v>330.34392947525521</v>
      </c>
      <c r="O21" s="578">
        <v>367.22255650949046</v>
      </c>
      <c r="P21" s="578">
        <v>370.36249388587891</v>
      </c>
      <c r="Q21" s="578">
        <v>367.22255650949046</v>
      </c>
      <c r="R21" s="578">
        <v>432.0228577433233</v>
      </c>
      <c r="S21" s="578">
        <v>453.33940471290845</v>
      </c>
      <c r="T21" s="578">
        <v>604.26906386082192</v>
      </c>
      <c r="U21" s="578">
        <v>539.48127233765206</v>
      </c>
      <c r="V21" s="578">
        <v>599.19012133168371</v>
      </c>
      <c r="W21" s="578">
        <v>603.54350064237371</v>
      </c>
      <c r="X21" s="578">
        <v>669.29453988658702</v>
      </c>
      <c r="Y21" s="579">
        <v>702.37021487930008</v>
      </c>
      <c r="Z21" s="579">
        <v>753.42234409460343</v>
      </c>
      <c r="AA21" s="579">
        <v>786.01014037146342</v>
      </c>
      <c r="AB21" s="579">
        <v>823.1764907509455</v>
      </c>
      <c r="AC21" s="579">
        <v>870.02535718351373</v>
      </c>
      <c r="AD21" s="579">
        <v>911.77026166561802</v>
      </c>
      <c r="AE21" s="579">
        <v>1004.9926255255642</v>
      </c>
      <c r="AF21" s="579">
        <v>1124.222677853684</v>
      </c>
      <c r="AG21" s="579">
        <v>1184.632070644838</v>
      </c>
      <c r="AH21" s="579">
        <v>1310.604857020262</v>
      </c>
      <c r="AI21" s="579">
        <v>1493.2466326986323</v>
      </c>
      <c r="AJ21" s="579">
        <v>1589.1836037724283</v>
      </c>
      <c r="AK21" s="579">
        <v>1845.4200072806516</v>
      </c>
      <c r="AL21" s="579">
        <v>1999.8148562821891</v>
      </c>
      <c r="AM21" s="579">
        <v>2287.7354950086319</v>
      </c>
      <c r="AN21" s="555">
        <v>2542.4704145712931</v>
      </c>
    </row>
    <row r="22" spans="1:40" s="374" customFormat="1" x14ac:dyDescent="0.25">
      <c r="A22" s="561" t="s">
        <v>680</v>
      </c>
      <c r="B22" s="580">
        <v>0</v>
      </c>
      <c r="C22" s="580">
        <v>0</v>
      </c>
      <c r="D22" s="580">
        <v>0</v>
      </c>
      <c r="E22" s="580">
        <v>0</v>
      </c>
      <c r="F22" s="580">
        <v>0</v>
      </c>
      <c r="G22" s="580">
        <v>0</v>
      </c>
      <c r="H22" s="580">
        <v>0</v>
      </c>
      <c r="I22" s="580">
        <v>0</v>
      </c>
      <c r="J22" s="580">
        <v>0</v>
      </c>
      <c r="K22" s="580">
        <v>0</v>
      </c>
      <c r="L22" s="580">
        <v>0</v>
      </c>
      <c r="M22" s="580">
        <v>0</v>
      </c>
      <c r="N22" s="580">
        <v>0</v>
      </c>
      <c r="O22" s="581">
        <v>0</v>
      </c>
      <c r="P22" s="581">
        <v>0</v>
      </c>
      <c r="Q22" s="581">
        <v>0</v>
      </c>
      <c r="R22" s="581">
        <v>0</v>
      </c>
      <c r="S22" s="581">
        <v>0</v>
      </c>
      <c r="T22" s="581">
        <v>0</v>
      </c>
      <c r="U22" s="581">
        <v>0</v>
      </c>
      <c r="V22" s="581">
        <v>0</v>
      </c>
      <c r="W22" s="581">
        <v>0</v>
      </c>
      <c r="X22" s="581">
        <v>0</v>
      </c>
      <c r="Y22" s="582">
        <v>0</v>
      </c>
      <c r="Z22" s="582">
        <v>120485.32731376975</v>
      </c>
      <c r="AA22" s="582">
        <v>124833.52144469526</v>
      </c>
      <c r="AB22" s="582">
        <v>131046.83972911965</v>
      </c>
      <c r="AC22" s="582">
        <v>138465.01128668172</v>
      </c>
      <c r="AD22" s="582">
        <v>143851.58013544019</v>
      </c>
      <c r="AE22" s="582">
        <v>154771.44469525959</v>
      </c>
      <c r="AF22" s="582">
        <v>170129.79683972913</v>
      </c>
      <c r="AG22" s="582">
        <v>175603.83747178328</v>
      </c>
      <c r="AH22" s="582">
        <v>195634.87584650112</v>
      </c>
      <c r="AI22" s="582">
        <v>219585.21444695262</v>
      </c>
      <c r="AJ22" s="582">
        <v>223538.37471783298</v>
      </c>
      <c r="AK22" s="582">
        <v>255414.78555304738</v>
      </c>
      <c r="AL22" s="582">
        <v>273535.5530474041</v>
      </c>
      <c r="AM22" s="582">
        <v>304036.67136812414</v>
      </c>
      <c r="AN22" s="556">
        <v>320118.47672778566</v>
      </c>
    </row>
    <row r="23" spans="1:40" s="374" customFormat="1" x14ac:dyDescent="0.25">
      <c r="A23" s="561" t="s">
        <v>151</v>
      </c>
      <c r="B23" s="580">
        <v>0</v>
      </c>
      <c r="C23" s="580">
        <v>0</v>
      </c>
      <c r="D23" s="580">
        <v>0</v>
      </c>
      <c r="E23" s="580">
        <v>0</v>
      </c>
      <c r="F23" s="580">
        <v>0</v>
      </c>
      <c r="G23" s="580">
        <v>0</v>
      </c>
      <c r="H23" s="580">
        <v>0</v>
      </c>
      <c r="I23" s="580">
        <v>0</v>
      </c>
      <c r="J23" s="580">
        <v>0</v>
      </c>
      <c r="K23" s="580">
        <v>0</v>
      </c>
      <c r="L23" s="580">
        <v>0</v>
      </c>
      <c r="M23" s="580">
        <v>0</v>
      </c>
      <c r="N23" s="580">
        <v>0</v>
      </c>
      <c r="O23" s="581">
        <v>0</v>
      </c>
      <c r="P23" s="581">
        <v>0</v>
      </c>
      <c r="Q23" s="581">
        <v>0</v>
      </c>
      <c r="R23" s="581">
        <v>0</v>
      </c>
      <c r="S23" s="581">
        <v>0</v>
      </c>
      <c r="T23" s="581">
        <v>0</v>
      </c>
      <c r="U23" s="581">
        <v>0</v>
      </c>
      <c r="V23" s="581">
        <v>0</v>
      </c>
      <c r="W23" s="581">
        <v>0</v>
      </c>
      <c r="X23" s="581">
        <v>0</v>
      </c>
      <c r="Y23" s="582">
        <v>0</v>
      </c>
      <c r="Z23" s="582">
        <v>220.23409375058901</v>
      </c>
      <c r="AA23" s="582">
        <v>233.60369925926858</v>
      </c>
      <c r="AB23" s="582">
        <v>243.26650624815443</v>
      </c>
      <c r="AC23" s="582">
        <v>257.2895135298146</v>
      </c>
      <c r="AD23" s="582">
        <v>275.2329314493582</v>
      </c>
      <c r="AE23" s="582">
        <v>320.24226127275125</v>
      </c>
      <c r="AF23" s="582">
        <v>371.60969296399378</v>
      </c>
      <c r="AG23" s="582">
        <v>407.91118762054947</v>
      </c>
      <c r="AH23" s="582">
        <v>445.24304661142071</v>
      </c>
      <c r="AI23" s="582">
        <v>522.04288577406112</v>
      </c>
      <c r="AJ23" s="582">
        <v>600.80293025564345</v>
      </c>
      <c r="AK23" s="582">
        <v>716.22886653640512</v>
      </c>
      <c r="AL23" s="582">
        <v>790.61614530650195</v>
      </c>
      <c r="AM23" s="582">
        <v>943.61149784628992</v>
      </c>
      <c r="AN23" s="556">
        <v>1127.8454354917344</v>
      </c>
    </row>
    <row r="24" spans="1:40" s="567" customFormat="1" x14ac:dyDescent="0.25">
      <c r="A24" s="558" t="s">
        <v>144</v>
      </c>
      <c r="B24" s="577">
        <v>3.4651898536238752</v>
      </c>
      <c r="C24" s="577">
        <v>3.7028743562190152</v>
      </c>
      <c r="D24" s="577">
        <v>5.3916852957107952</v>
      </c>
      <c r="E24" s="577">
        <v>6.4299912807316675</v>
      </c>
      <c r="F24" s="577">
        <v>7.3557098697864225</v>
      </c>
      <c r="G24" s="577">
        <v>9.1696179159072226</v>
      </c>
      <c r="H24" s="577">
        <v>10.670783195455472</v>
      </c>
      <c r="I24" s="577">
        <v>10.983525962028024</v>
      </c>
      <c r="J24" s="577">
        <v>13.485468094608439</v>
      </c>
      <c r="K24" s="577">
        <v>16.275133572435603</v>
      </c>
      <c r="L24" s="577">
        <v>19.715304004733675</v>
      </c>
      <c r="M24" s="577">
        <v>20.991294492349684</v>
      </c>
      <c r="N24" s="577">
        <v>21.253998416270633</v>
      </c>
      <c r="O24" s="578">
        <v>21.279017837596435</v>
      </c>
      <c r="P24" s="578">
        <v>20.053066192632031</v>
      </c>
      <c r="Q24" s="578">
        <v>21.816935396101226</v>
      </c>
      <c r="R24" s="578">
        <v>21.354076101573849</v>
      </c>
      <c r="S24" s="578">
        <v>21.216469284281924</v>
      </c>
      <c r="T24" s="578">
        <v>22.980338487751116</v>
      </c>
      <c r="U24" s="578">
        <v>25.557338884308944</v>
      </c>
      <c r="V24" s="578">
        <v>22.042110188033462</v>
      </c>
      <c r="W24" s="578">
        <v>22.279794690628599</v>
      </c>
      <c r="X24" s="578">
        <v>22.192226715988284</v>
      </c>
      <c r="Y24" s="579">
        <v>21.954542213393147</v>
      </c>
      <c r="Z24" s="579">
        <v>21.942032502730246</v>
      </c>
      <c r="AA24" s="579">
        <v>21.454153786877065</v>
      </c>
      <c r="AB24" s="579">
        <v>21.504192629528671</v>
      </c>
      <c r="AC24" s="579">
        <v>21.391605233562551</v>
      </c>
      <c r="AD24" s="579">
        <v>21.166430441630315</v>
      </c>
      <c r="AE24" s="579">
        <v>21.103881888315804</v>
      </c>
      <c r="AF24" s="579">
        <v>20.703571147102938</v>
      </c>
      <c r="AG24" s="579">
        <v>20.478396355170702</v>
      </c>
      <c r="AH24" s="579">
        <v>20.478396355170702</v>
      </c>
      <c r="AI24" s="579">
        <v>20.053066192632031</v>
      </c>
      <c r="AJ24" s="579">
        <v>19.627736030093363</v>
      </c>
      <c r="AK24" s="579">
        <v>19.590206898104654</v>
      </c>
      <c r="AL24" s="579">
        <v>19.152367024903082</v>
      </c>
      <c r="AM24" s="579">
        <v>18.727013435412445</v>
      </c>
      <c r="AN24" s="555">
        <v>27.045960619480098</v>
      </c>
    </row>
    <row r="25" spans="1:40" s="374" customFormat="1" x14ac:dyDescent="0.25">
      <c r="A25" s="561" t="s">
        <v>680</v>
      </c>
      <c r="B25" s="580">
        <v>0</v>
      </c>
      <c r="C25" s="580">
        <v>0</v>
      </c>
      <c r="D25" s="580">
        <v>0</v>
      </c>
      <c r="E25" s="580">
        <v>0</v>
      </c>
      <c r="F25" s="580">
        <v>0</v>
      </c>
      <c r="G25" s="580">
        <v>0</v>
      </c>
      <c r="H25" s="580">
        <v>0</v>
      </c>
      <c r="I25" s="580">
        <v>0</v>
      </c>
      <c r="J25" s="580">
        <v>0</v>
      </c>
      <c r="K25" s="580">
        <v>0</v>
      </c>
      <c r="L25" s="580">
        <v>0</v>
      </c>
      <c r="M25" s="580">
        <v>0</v>
      </c>
      <c r="N25" s="580">
        <v>0</v>
      </c>
      <c r="O25" s="581">
        <v>0</v>
      </c>
      <c r="P25" s="581">
        <v>0</v>
      </c>
      <c r="Q25" s="581">
        <v>0</v>
      </c>
      <c r="R25" s="581">
        <v>0</v>
      </c>
      <c r="S25" s="581">
        <v>0</v>
      </c>
      <c r="T25" s="581">
        <v>0</v>
      </c>
      <c r="U25" s="581">
        <v>0</v>
      </c>
      <c r="V25" s="581">
        <v>0</v>
      </c>
      <c r="W25" s="581">
        <v>0</v>
      </c>
      <c r="X25" s="581">
        <v>0</v>
      </c>
      <c r="Y25" s="582">
        <v>0</v>
      </c>
      <c r="Z25" s="582">
        <v>3465.0112866817158</v>
      </c>
      <c r="AA25" s="582">
        <v>3397.2911963882621</v>
      </c>
      <c r="AB25" s="582">
        <v>3386.0045146726866</v>
      </c>
      <c r="AC25" s="582">
        <v>3383.1828442437923</v>
      </c>
      <c r="AD25" s="582">
        <v>3343.6794582392777</v>
      </c>
      <c r="AE25" s="582">
        <v>3335.2144469525956</v>
      </c>
      <c r="AF25" s="582">
        <v>3264.6726862302485</v>
      </c>
      <c r="AG25" s="582">
        <v>3205.4176072234764</v>
      </c>
      <c r="AH25" s="582">
        <v>3188.4875846501127</v>
      </c>
      <c r="AI25" s="582">
        <v>3137.6975169300226</v>
      </c>
      <c r="AJ25" s="582">
        <v>3053.0474040632057</v>
      </c>
      <c r="AK25" s="582">
        <v>3033.2957110609482</v>
      </c>
      <c r="AL25" s="582">
        <v>2948.6455981941313</v>
      </c>
      <c r="AM25" s="582">
        <v>2874.4710860366713</v>
      </c>
      <c r="AN25" s="556">
        <v>4891.396332863188</v>
      </c>
    </row>
    <row r="26" spans="1:40" s="374" customFormat="1" x14ac:dyDescent="0.25">
      <c r="A26" s="561" t="s">
        <v>151</v>
      </c>
      <c r="B26" s="580">
        <v>0</v>
      </c>
      <c r="C26" s="580">
        <v>0</v>
      </c>
      <c r="D26" s="580">
        <v>0</v>
      </c>
      <c r="E26" s="580">
        <v>0</v>
      </c>
      <c r="F26" s="580">
        <v>0</v>
      </c>
      <c r="G26" s="580">
        <v>0</v>
      </c>
      <c r="H26" s="580">
        <v>0</v>
      </c>
      <c r="I26" s="580">
        <v>0</v>
      </c>
      <c r="J26" s="580">
        <v>0</v>
      </c>
      <c r="K26" s="580">
        <v>0</v>
      </c>
      <c r="L26" s="580">
        <v>0</v>
      </c>
      <c r="M26" s="580">
        <v>0</v>
      </c>
      <c r="N26" s="580">
        <v>0</v>
      </c>
      <c r="O26" s="581">
        <v>0</v>
      </c>
      <c r="P26" s="581">
        <v>0</v>
      </c>
      <c r="Q26" s="581">
        <v>0</v>
      </c>
      <c r="R26" s="581">
        <v>0</v>
      </c>
      <c r="S26" s="581">
        <v>0</v>
      </c>
      <c r="T26" s="581">
        <v>0</v>
      </c>
      <c r="U26" s="581">
        <v>0</v>
      </c>
      <c r="V26" s="581">
        <v>0</v>
      </c>
      <c r="W26" s="581">
        <v>0</v>
      </c>
      <c r="X26" s="581">
        <v>0</v>
      </c>
      <c r="Y26" s="582">
        <v>0</v>
      </c>
      <c r="Z26" s="582">
        <v>6.6094102420727916</v>
      </c>
      <c r="AA26" s="582">
        <v>6.4209289614053162</v>
      </c>
      <c r="AB26" s="582">
        <v>6.5214523110946363</v>
      </c>
      <c r="AC26" s="582">
        <v>6.4209289614053162</v>
      </c>
      <c r="AD26" s="582">
        <v>6.3706672865606562</v>
      </c>
      <c r="AE26" s="582">
        <v>6.3455364491383266</v>
      </c>
      <c r="AF26" s="582">
        <v>6.2575785181601713</v>
      </c>
      <c r="AG26" s="582">
        <v>6.2952747742936657</v>
      </c>
      <c r="AH26" s="582">
        <v>6.1947514246043456</v>
      </c>
      <c r="AI26" s="582">
        <v>6.169620587182016</v>
      </c>
      <c r="AJ26" s="582">
        <v>6.1193589123373568</v>
      </c>
      <c r="AK26" s="582">
        <v>6.169620587182016</v>
      </c>
      <c r="AL26" s="582">
        <v>6.1067934936261921</v>
      </c>
      <c r="AM26" s="582">
        <v>6.0062625968164296</v>
      </c>
      <c r="AN26" s="556">
        <v>5.377992450705924</v>
      </c>
    </row>
    <row r="27" spans="1:40" s="567" customFormat="1" x14ac:dyDescent="0.25">
      <c r="A27" s="558" t="s">
        <v>149</v>
      </c>
      <c r="B27" s="577">
        <v>30.861456205379426</v>
      </c>
      <c r="C27" s="577">
        <v>38.229675785828746</v>
      </c>
      <c r="D27" s="577">
        <v>45.597895366278074</v>
      </c>
      <c r="E27" s="577">
        <v>51.327342849887224</v>
      </c>
      <c r="F27" s="577">
        <v>58.332780821112387</v>
      </c>
      <c r="G27" s="577">
        <v>59.183441146189729</v>
      </c>
      <c r="H27" s="577">
        <v>80.174735638539417</v>
      </c>
      <c r="I27" s="577">
        <v>89.081649630525703</v>
      </c>
      <c r="J27" s="577">
        <v>146.77643520783008</v>
      </c>
      <c r="K27" s="577">
        <v>183.74263021670572</v>
      </c>
      <c r="L27" s="577">
        <v>256.22389379756032</v>
      </c>
      <c r="M27" s="577">
        <v>320.26110268095613</v>
      </c>
      <c r="N27" s="577">
        <v>319.37291322389007</v>
      </c>
      <c r="O27" s="578">
        <v>321.36195721929147</v>
      </c>
      <c r="P27" s="578">
        <v>326.46591916975552</v>
      </c>
      <c r="Q27" s="578">
        <v>389.91517165199491</v>
      </c>
      <c r="R27" s="578">
        <v>373.3398050236496</v>
      </c>
      <c r="S27" s="578">
        <v>379.26940787786515</v>
      </c>
      <c r="T27" s="578">
        <v>393.63055571887679</v>
      </c>
      <c r="U27" s="578">
        <v>402.88774160942432</v>
      </c>
      <c r="V27" s="578">
        <v>410.6812913524123</v>
      </c>
      <c r="W27" s="578">
        <v>418.41229254208577</v>
      </c>
      <c r="X27" s="578">
        <v>443.35665560391249</v>
      </c>
      <c r="Y27" s="579">
        <v>459.11889103916911</v>
      </c>
      <c r="Z27" s="579">
        <v>454.08998735268256</v>
      </c>
      <c r="AA27" s="579">
        <v>452.3261181492133</v>
      </c>
      <c r="AB27" s="579">
        <v>431.20972655023462</v>
      </c>
      <c r="AC27" s="579">
        <v>457.10482762244197</v>
      </c>
      <c r="AD27" s="579">
        <v>445.84608802583006</v>
      </c>
      <c r="AE27" s="579">
        <v>447.47235041200736</v>
      </c>
      <c r="AF27" s="579">
        <v>451.06263737226021</v>
      </c>
      <c r="AG27" s="579">
        <v>462.32137696887207</v>
      </c>
      <c r="AH27" s="579">
        <v>451.13769563623765</v>
      </c>
      <c r="AI27" s="579">
        <v>442.34336904021745</v>
      </c>
      <c r="AJ27" s="579">
        <v>464.23536270029609</v>
      </c>
      <c r="AK27" s="579">
        <v>488.62929849295517</v>
      </c>
      <c r="AL27" s="579">
        <v>487.47840511196813</v>
      </c>
      <c r="AM27" s="579">
        <v>471.82816682929268</v>
      </c>
      <c r="AN27" s="555">
        <v>448.78530861417596</v>
      </c>
    </row>
    <row r="28" spans="1:40" s="374" customFormat="1" x14ac:dyDescent="0.25">
      <c r="A28" s="561" t="s">
        <v>680</v>
      </c>
      <c r="B28" s="580">
        <v>0</v>
      </c>
      <c r="C28" s="580">
        <v>0</v>
      </c>
      <c r="D28" s="580">
        <v>0</v>
      </c>
      <c r="E28" s="580">
        <v>0</v>
      </c>
      <c r="F28" s="580">
        <v>0</v>
      </c>
      <c r="G28" s="580">
        <v>0</v>
      </c>
      <c r="H28" s="580">
        <v>0</v>
      </c>
      <c r="I28" s="580">
        <v>0</v>
      </c>
      <c r="J28" s="580">
        <v>0</v>
      </c>
      <c r="K28" s="580">
        <v>0</v>
      </c>
      <c r="L28" s="580">
        <v>0</v>
      </c>
      <c r="M28" s="580">
        <v>0</v>
      </c>
      <c r="N28" s="580">
        <v>0</v>
      </c>
      <c r="O28" s="581">
        <v>0</v>
      </c>
      <c r="P28" s="581">
        <v>0</v>
      </c>
      <c r="Q28" s="581">
        <v>0</v>
      </c>
      <c r="R28" s="581">
        <v>0</v>
      </c>
      <c r="S28" s="581">
        <v>0</v>
      </c>
      <c r="T28" s="581">
        <v>0</v>
      </c>
      <c r="U28" s="581">
        <v>0</v>
      </c>
      <c r="V28" s="581">
        <v>0</v>
      </c>
      <c r="W28" s="581">
        <v>0</v>
      </c>
      <c r="X28" s="581">
        <v>0</v>
      </c>
      <c r="Y28" s="582">
        <v>0</v>
      </c>
      <c r="Z28" s="582">
        <v>80217.268623024822</v>
      </c>
      <c r="AA28" s="582">
        <v>79703.724604966148</v>
      </c>
      <c r="AB28" s="582">
        <v>66963.882618510164</v>
      </c>
      <c r="AC28" s="582">
        <v>71484.198645598197</v>
      </c>
      <c r="AD28" s="582">
        <v>79046.275395033852</v>
      </c>
      <c r="AE28" s="582">
        <v>79664.221218961626</v>
      </c>
      <c r="AF28" s="582">
        <v>80883.182844243784</v>
      </c>
      <c r="AG28" s="582">
        <v>77116.252821670438</v>
      </c>
      <c r="AH28" s="582">
        <v>80812.641083521448</v>
      </c>
      <c r="AI28" s="582">
        <v>79475.169300225723</v>
      </c>
      <c r="AJ28" s="582">
        <v>80016.930022573375</v>
      </c>
      <c r="AK28" s="582">
        <v>83487.584650112869</v>
      </c>
      <c r="AL28" s="582">
        <v>83611.738148984194</v>
      </c>
      <c r="AM28" s="582">
        <v>81170.662905500707</v>
      </c>
      <c r="AN28" s="556">
        <v>76815.232722143861</v>
      </c>
    </row>
    <row r="29" spans="1:40" s="374" customFormat="1" x14ac:dyDescent="0.25">
      <c r="A29" s="561" t="s">
        <v>151</v>
      </c>
      <c r="B29" s="580">
        <v>0</v>
      </c>
      <c r="C29" s="580">
        <v>0</v>
      </c>
      <c r="D29" s="580">
        <v>0</v>
      </c>
      <c r="E29" s="580">
        <v>0</v>
      </c>
      <c r="F29" s="580">
        <v>0</v>
      </c>
      <c r="G29" s="580">
        <v>0</v>
      </c>
      <c r="H29" s="580">
        <v>0</v>
      </c>
      <c r="I29" s="580">
        <v>0</v>
      </c>
      <c r="J29" s="580">
        <v>0</v>
      </c>
      <c r="K29" s="580">
        <v>0</v>
      </c>
      <c r="L29" s="580">
        <v>0</v>
      </c>
      <c r="M29" s="580">
        <v>0</v>
      </c>
      <c r="N29" s="580">
        <v>0</v>
      </c>
      <c r="O29" s="581">
        <v>0</v>
      </c>
      <c r="P29" s="581">
        <v>0</v>
      </c>
      <c r="Q29" s="581">
        <v>0</v>
      </c>
      <c r="R29" s="581">
        <v>0</v>
      </c>
      <c r="S29" s="581">
        <v>0</v>
      </c>
      <c r="T29" s="581">
        <v>0</v>
      </c>
      <c r="U29" s="581">
        <v>0</v>
      </c>
      <c r="V29" s="581">
        <v>0</v>
      </c>
      <c r="W29" s="581">
        <v>0</v>
      </c>
      <c r="X29" s="581">
        <v>0</v>
      </c>
      <c r="Y29" s="582">
        <v>0</v>
      </c>
      <c r="Z29" s="582">
        <v>98.889845256868568</v>
      </c>
      <c r="AA29" s="582">
        <v>99.405027424026343</v>
      </c>
      <c r="AB29" s="582">
        <v>134.92746612048981</v>
      </c>
      <c r="AC29" s="582">
        <v>140.80808207731502</v>
      </c>
      <c r="AD29" s="582">
        <v>95.8238830913443</v>
      </c>
      <c r="AE29" s="582">
        <v>94.705560826050629</v>
      </c>
      <c r="AF29" s="582">
        <v>92.883575112931695</v>
      </c>
      <c r="AG29" s="582">
        <v>120.96728593238548</v>
      </c>
      <c r="AH29" s="582">
        <v>93.27310309297782</v>
      </c>
      <c r="AI29" s="582">
        <v>90.395622208121026</v>
      </c>
      <c r="AJ29" s="582">
        <v>109.97254456011611</v>
      </c>
      <c r="AK29" s="582">
        <v>119.01964603215491</v>
      </c>
      <c r="AL29" s="582">
        <v>117.31074908743648</v>
      </c>
      <c r="AM29" s="582">
        <v>112.35983293040275</v>
      </c>
      <c r="AN29" s="556">
        <v>108.61534285958415</v>
      </c>
    </row>
    <row r="30" spans="1:40" s="374" customFormat="1" ht="18.75" customHeight="1" x14ac:dyDescent="0.25">
      <c r="A30" s="558" t="s">
        <v>647</v>
      </c>
      <c r="B30" s="583">
        <v>27</v>
      </c>
      <c r="C30" s="583">
        <v>28</v>
      </c>
      <c r="D30" s="583">
        <v>33</v>
      </c>
      <c r="E30" s="583">
        <v>44</v>
      </c>
      <c r="F30" s="583">
        <v>51</v>
      </c>
      <c r="G30" s="583">
        <v>58</v>
      </c>
      <c r="H30" s="583">
        <v>58</v>
      </c>
      <c r="I30" s="583">
        <v>63</v>
      </c>
      <c r="J30" s="583">
        <v>63</v>
      </c>
      <c r="K30" s="583">
        <v>69</v>
      </c>
      <c r="L30" s="583">
        <v>87</v>
      </c>
      <c r="M30" s="583">
        <v>90</v>
      </c>
      <c r="N30" s="583">
        <v>90</v>
      </c>
      <c r="O30" s="584">
        <v>91</v>
      </c>
      <c r="P30" s="584">
        <v>92</v>
      </c>
      <c r="Q30" s="584">
        <v>92</v>
      </c>
      <c r="R30" s="584">
        <v>94</v>
      </c>
      <c r="S30" s="584">
        <v>104</v>
      </c>
      <c r="T30" s="584">
        <v>104</v>
      </c>
      <c r="U30" s="584">
        <v>106</v>
      </c>
      <c r="V30" s="584">
        <v>99</v>
      </c>
      <c r="W30" s="584">
        <v>101</v>
      </c>
      <c r="X30" s="584">
        <v>111</v>
      </c>
      <c r="Y30" s="584">
        <v>112</v>
      </c>
      <c r="Z30" s="585">
        <v>122</v>
      </c>
      <c r="AA30" s="585">
        <v>123</v>
      </c>
      <c r="AB30" s="585">
        <v>125</v>
      </c>
      <c r="AC30" s="585">
        <v>127</v>
      </c>
      <c r="AD30" s="585">
        <v>127</v>
      </c>
      <c r="AE30" s="585">
        <v>127</v>
      </c>
      <c r="AF30" s="585">
        <v>130</v>
      </c>
      <c r="AG30" s="585">
        <v>128</v>
      </c>
      <c r="AH30" s="585">
        <v>123</v>
      </c>
      <c r="AI30" s="585">
        <v>123</v>
      </c>
      <c r="AJ30" s="585">
        <v>123</v>
      </c>
      <c r="AK30" s="585">
        <v>123</v>
      </c>
      <c r="AL30" s="585">
        <v>123</v>
      </c>
      <c r="AM30" s="585">
        <v>124</v>
      </c>
      <c r="AN30" s="618">
        <v>124</v>
      </c>
    </row>
    <row r="31" spans="1:40" x14ac:dyDescent="0.25">
      <c r="A31" s="396" t="s">
        <v>648</v>
      </c>
      <c r="B31" s="397">
        <v>0.2109375</v>
      </c>
      <c r="C31" s="397">
        <v>0.21875</v>
      </c>
      <c r="D31" s="397">
        <v>0.2578125</v>
      </c>
      <c r="E31" s="397">
        <v>0.34375</v>
      </c>
      <c r="F31" s="397">
        <v>0.3984375</v>
      </c>
      <c r="G31" s="397">
        <v>0.453125</v>
      </c>
      <c r="H31" s="397">
        <v>0.453125</v>
      </c>
      <c r="I31" s="397">
        <v>0.4921875</v>
      </c>
      <c r="J31" s="397">
        <v>0.4921875</v>
      </c>
      <c r="K31" s="397">
        <v>0.5390625</v>
      </c>
      <c r="L31" s="397">
        <v>0.6796875</v>
      </c>
      <c r="M31" s="397">
        <v>0.765625</v>
      </c>
      <c r="N31" s="397">
        <v>0.58441558441558439</v>
      </c>
      <c r="O31" s="398">
        <v>0.59090909090909094</v>
      </c>
      <c r="P31" s="398">
        <v>0.59740259740259738</v>
      </c>
      <c r="Q31" s="398">
        <v>0.59740259740259738</v>
      </c>
      <c r="R31" s="398">
        <v>0.61038961038961037</v>
      </c>
      <c r="S31" s="398">
        <v>0.67532467532467533</v>
      </c>
      <c r="T31" s="398">
        <v>0.67532467532467533</v>
      </c>
      <c r="U31" s="398">
        <v>0.68831168831168832</v>
      </c>
      <c r="V31" s="398">
        <v>0.6428571428571429</v>
      </c>
      <c r="W31" s="398">
        <v>0.65161290322580645</v>
      </c>
      <c r="X31" s="398">
        <v>0.71612903225806457</v>
      </c>
      <c r="Y31" s="398">
        <v>0.72258064516129028</v>
      </c>
      <c r="Z31" s="512">
        <v>0.7870967741935484</v>
      </c>
      <c r="AA31" s="512">
        <v>0.79354838709677422</v>
      </c>
      <c r="AB31" s="512">
        <v>0.80645161290322576</v>
      </c>
      <c r="AC31" s="512">
        <v>0.8193548387096774</v>
      </c>
      <c r="AD31" s="512">
        <v>0.8193548387096774</v>
      </c>
      <c r="AE31" s="512">
        <v>0.8193548387096774</v>
      </c>
      <c r="AF31" s="512">
        <v>0.83870967741935487</v>
      </c>
      <c r="AG31" s="512">
        <v>0.82580645161290323</v>
      </c>
      <c r="AH31" s="512">
        <v>0.79354838709677422</v>
      </c>
      <c r="AI31" s="512">
        <v>0.79354838709677422</v>
      </c>
      <c r="AJ31" s="512">
        <v>0.79354838709677422</v>
      </c>
      <c r="AK31" s="616">
        <v>0.79354838709677422</v>
      </c>
      <c r="AL31" s="616">
        <v>0.79354838709677422</v>
      </c>
      <c r="AM31" s="616">
        <v>0.8</v>
      </c>
      <c r="AN31" s="560">
        <v>0.8</v>
      </c>
    </row>
    <row r="32" spans="1:40" x14ac:dyDescent="0.25"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  <c r="X32" s="393"/>
      <c r="Y32" s="483"/>
      <c r="Z32" s="483"/>
      <c r="AA32" s="483"/>
      <c r="AB32" s="518"/>
      <c r="AC32" s="519"/>
      <c r="AD32" s="519"/>
      <c r="AE32" s="519"/>
      <c r="AF32" s="519"/>
      <c r="AG32" s="519"/>
      <c r="AH32" s="519"/>
      <c r="AI32" s="519"/>
      <c r="AJ32" s="519"/>
      <c r="AK32" s="519"/>
      <c r="AL32" s="706"/>
      <c r="AM32" s="706"/>
      <c r="AN32" s="706"/>
    </row>
    <row r="33" spans="1:40" x14ac:dyDescent="0.25">
      <c r="A33" s="737" t="s">
        <v>774</v>
      </c>
      <c r="B33" s="737"/>
      <c r="C33" s="737"/>
      <c r="D33" s="737"/>
      <c r="E33" s="737"/>
      <c r="F33" s="737"/>
      <c r="G33" s="737"/>
      <c r="H33" s="737"/>
      <c r="I33" s="737"/>
      <c r="J33" s="737"/>
      <c r="K33" s="737"/>
      <c r="L33" s="737"/>
      <c r="M33" s="737"/>
      <c r="N33" s="737"/>
      <c r="O33" s="737"/>
      <c r="P33" s="737"/>
      <c r="Q33" s="737"/>
      <c r="R33" s="737"/>
      <c r="S33" s="737"/>
      <c r="T33" s="737"/>
      <c r="U33" s="737"/>
      <c r="V33" s="737"/>
      <c r="W33" s="737"/>
      <c r="X33" s="737"/>
      <c r="Y33" s="737"/>
      <c r="Z33" s="737"/>
      <c r="AA33" s="737"/>
      <c r="AB33" s="737"/>
      <c r="AC33" s="737"/>
      <c r="AD33" s="737"/>
      <c r="AE33" s="737"/>
      <c r="AF33" s="737"/>
      <c r="AG33" s="737"/>
      <c r="AH33" s="737"/>
      <c r="AI33" s="737"/>
      <c r="AJ33" s="737"/>
      <c r="AK33" s="737"/>
      <c r="AL33" s="737"/>
      <c r="AM33" s="737"/>
      <c r="AN33" s="737"/>
    </row>
    <row r="34" spans="1:40" x14ac:dyDescent="0.25">
      <c r="A34" s="401" t="s">
        <v>472</v>
      </c>
      <c r="B34" s="402">
        <v>2005</v>
      </c>
      <c r="C34" s="402">
        <v>2006</v>
      </c>
      <c r="D34" s="402">
        <v>2007</v>
      </c>
      <c r="E34" s="402">
        <v>2008</v>
      </c>
      <c r="F34" s="402">
        <v>2009</v>
      </c>
      <c r="G34" s="402">
        <v>2010</v>
      </c>
      <c r="H34" s="402">
        <v>2011</v>
      </c>
      <c r="I34" s="402">
        <v>2012</v>
      </c>
      <c r="J34" s="402">
        <v>2013</v>
      </c>
      <c r="K34" s="402">
        <v>2014</v>
      </c>
      <c r="L34" s="402">
        <v>2015</v>
      </c>
      <c r="M34" s="402">
        <v>2016</v>
      </c>
      <c r="N34" s="402" t="s">
        <v>398</v>
      </c>
      <c r="O34" s="403" t="s">
        <v>399</v>
      </c>
      <c r="P34" s="403" t="s">
        <v>380</v>
      </c>
      <c r="Q34" s="403">
        <v>2017</v>
      </c>
      <c r="R34" s="403" t="s">
        <v>389</v>
      </c>
      <c r="S34" s="403" t="s">
        <v>390</v>
      </c>
      <c r="T34" s="403" t="s">
        <v>392</v>
      </c>
      <c r="U34" s="403">
        <v>2018</v>
      </c>
      <c r="V34" s="403" t="s">
        <v>405</v>
      </c>
      <c r="W34" s="403" t="s">
        <v>408</v>
      </c>
      <c r="X34" s="404" t="s">
        <v>636</v>
      </c>
      <c r="Y34" s="610">
        <v>2019</v>
      </c>
      <c r="Z34" s="610" t="s">
        <v>657</v>
      </c>
      <c r="AA34" s="610" t="s">
        <v>659</v>
      </c>
      <c r="AB34" s="610" t="s">
        <v>662</v>
      </c>
      <c r="AC34" s="610">
        <v>2020</v>
      </c>
      <c r="AD34" s="610" t="s">
        <v>671</v>
      </c>
      <c r="AE34" s="610" t="s">
        <v>672</v>
      </c>
      <c r="AF34" s="610" t="s">
        <v>673</v>
      </c>
      <c r="AG34" s="610">
        <v>2021</v>
      </c>
      <c r="AH34" s="405" t="s">
        <v>734</v>
      </c>
      <c r="AI34" s="405" t="s">
        <v>765</v>
      </c>
      <c r="AJ34" s="405" t="s">
        <v>766</v>
      </c>
      <c r="AK34" s="405" t="s">
        <v>767</v>
      </c>
      <c r="AL34" s="733" t="s">
        <v>768</v>
      </c>
      <c r="AM34" s="733" t="s">
        <v>770</v>
      </c>
      <c r="AN34" s="733" t="s">
        <v>771</v>
      </c>
    </row>
    <row r="35" spans="1:40" s="20" customFormat="1" x14ac:dyDescent="0.25">
      <c r="A35" s="396" t="s">
        <v>701</v>
      </c>
      <c r="B35" s="532">
        <v>6.4566382269142322</v>
      </c>
      <c r="C35" s="532">
        <v>9.1718146817161692</v>
      </c>
      <c r="D35" s="532">
        <v>11.01573118921015</v>
      </c>
      <c r="E35" s="532">
        <v>12.075671810089823</v>
      </c>
      <c r="F35" s="532">
        <v>12.547636379706203</v>
      </c>
      <c r="G35" s="532">
        <v>14.950704543585724</v>
      </c>
      <c r="H35" s="532">
        <v>16.791026893075127</v>
      </c>
      <c r="I35" s="532">
        <v>16.8934541080976</v>
      </c>
      <c r="J35" s="532">
        <v>23.945816835815464</v>
      </c>
      <c r="K35" s="532">
        <v>25.144157488605995</v>
      </c>
      <c r="L35" s="532">
        <v>31.069357170051308</v>
      </c>
      <c r="M35" s="532">
        <v>36.02698229026192</v>
      </c>
      <c r="N35" s="532">
        <v>35.561950813684888</v>
      </c>
      <c r="O35" s="530">
        <v>36.157924126048187</v>
      </c>
      <c r="P35" s="530">
        <v>32.390370657044684</v>
      </c>
      <c r="Q35" s="530">
        <v>32.526829327915983</v>
      </c>
      <c r="R35" s="530">
        <v>32.15010176533567</v>
      </c>
      <c r="S35" s="530">
        <v>32.421081816065062</v>
      </c>
      <c r="T35" s="530">
        <v>33.311214392817092</v>
      </c>
      <c r="U35" s="530">
        <v>32.736483983069981</v>
      </c>
      <c r="V35" s="530">
        <v>32.031770885506454</v>
      </c>
      <c r="W35" s="530">
        <v>32.382093223275263</v>
      </c>
      <c r="X35" s="530">
        <v>31.598575253822105</v>
      </c>
      <c r="Y35" s="531">
        <v>30.508994406583501</v>
      </c>
      <c r="Z35" s="531">
        <v>30.252460605796514</v>
      </c>
      <c r="AA35" s="531">
        <v>30.436006698391431</v>
      </c>
      <c r="AB35" s="531">
        <v>30.679861311584744</v>
      </c>
      <c r="AC35" s="531">
        <v>30.966691419486459</v>
      </c>
      <c r="AD35" s="531">
        <v>30.27882017152443</v>
      </c>
      <c r="AE35" s="531">
        <v>30.719310148139638</v>
      </c>
      <c r="AF35" s="531">
        <v>30.958102947271776</v>
      </c>
      <c r="AG35" s="531">
        <v>30.351198867844442</v>
      </c>
      <c r="AH35" s="531">
        <v>29.80581401909615</v>
      </c>
      <c r="AI35" s="531">
        <v>31.172897849766951</v>
      </c>
      <c r="AJ35" s="531">
        <v>30.843393943099041</v>
      </c>
      <c r="AK35" s="531">
        <v>30.602103635494259</v>
      </c>
      <c r="AL35" s="579">
        <v>29.840899643174374</v>
      </c>
      <c r="AM35" s="579">
        <v>30.051909570236322</v>
      </c>
      <c r="AN35" s="555">
        <v>30.524443510682524</v>
      </c>
    </row>
    <row r="36" spans="1:40" s="374" customFormat="1" x14ac:dyDescent="0.25">
      <c r="A36" s="561" t="s">
        <v>702</v>
      </c>
      <c r="B36" s="562"/>
      <c r="C36" s="562"/>
      <c r="D36" s="562"/>
      <c r="E36" s="562"/>
      <c r="F36" s="562"/>
      <c r="G36" s="562"/>
      <c r="H36" s="562"/>
      <c r="I36" s="562">
        <v>0</v>
      </c>
      <c r="J36" s="562">
        <v>0</v>
      </c>
      <c r="K36" s="580">
        <v>14.850608859715065</v>
      </c>
      <c r="L36" s="580">
        <v>17.771058852810086</v>
      </c>
      <c r="M36" s="580">
        <v>20.848732831167226</v>
      </c>
      <c r="N36" s="580">
        <v>22.266810938140697</v>
      </c>
      <c r="O36" s="580">
        <v>22.727463847306524</v>
      </c>
      <c r="P36" s="580">
        <v>18.778025970120442</v>
      </c>
      <c r="Q36" s="580">
        <v>18.702995097388893</v>
      </c>
      <c r="R36" s="580">
        <v>18.388934923548902</v>
      </c>
      <c r="S36" s="580">
        <v>18.726486414737618</v>
      </c>
      <c r="T36" s="580">
        <v>19.427735355255017</v>
      </c>
      <c r="U36" s="580">
        <v>18.818027656370397</v>
      </c>
      <c r="V36" s="580">
        <v>18.59081912353367</v>
      </c>
      <c r="W36" s="580">
        <v>19.661000479127456</v>
      </c>
      <c r="X36" s="580">
        <v>19.277686692728459</v>
      </c>
      <c r="Y36" s="580">
        <v>19.29914280752612</v>
      </c>
      <c r="Z36" s="580">
        <v>18.515041505610117</v>
      </c>
      <c r="AA36" s="580">
        <v>19.282643912122602</v>
      </c>
      <c r="AB36" s="580">
        <v>19.342551044029392</v>
      </c>
      <c r="AC36" s="580">
        <v>19.497163039007969</v>
      </c>
      <c r="AD36" s="580">
        <v>18.959214673024896</v>
      </c>
      <c r="AE36" s="580">
        <v>18.993132848373858</v>
      </c>
      <c r="AF36" s="580">
        <v>19.502172375725753</v>
      </c>
      <c r="AG36" s="580">
        <v>18.616251877037385</v>
      </c>
      <c r="AH36" s="580">
        <v>18.379081780529891</v>
      </c>
      <c r="AI36" s="580">
        <v>19.246484691376082</v>
      </c>
      <c r="AJ36" s="580">
        <v>19.103927448255686</v>
      </c>
      <c r="AK36" s="582">
        <v>18.938497335922918</v>
      </c>
      <c r="AL36" s="582">
        <v>18.451304201713068</v>
      </c>
      <c r="AM36" s="582">
        <v>18.451302268812938</v>
      </c>
      <c r="AN36" s="556">
        <v>18.934126496176322</v>
      </c>
    </row>
    <row r="37" spans="1:40" s="374" customFormat="1" x14ac:dyDescent="0.25">
      <c r="A37" s="561" t="s">
        <v>703</v>
      </c>
      <c r="B37" s="562"/>
      <c r="C37" s="562"/>
      <c r="D37" s="562"/>
      <c r="E37" s="562"/>
      <c r="F37" s="562"/>
      <c r="G37" s="562"/>
      <c r="H37" s="562"/>
      <c r="I37" s="562">
        <v>0</v>
      </c>
      <c r="J37" s="562">
        <v>0</v>
      </c>
      <c r="K37" s="580">
        <v>35.176641748309109</v>
      </c>
      <c r="L37" s="580">
        <v>43.023521000015577</v>
      </c>
      <c r="M37" s="580">
        <v>49.233485458433194</v>
      </c>
      <c r="N37" s="580">
        <v>46.733404125464354</v>
      </c>
      <c r="O37" s="580">
        <v>47.463993028974208</v>
      </c>
      <c r="P37" s="580">
        <v>45.448802119530512</v>
      </c>
      <c r="Q37" s="580">
        <v>45.942630151097688</v>
      </c>
      <c r="R37" s="580">
        <v>45.53115510265755</v>
      </c>
      <c r="S37" s="580">
        <v>45.639597519352442</v>
      </c>
      <c r="T37" s="580">
        <v>46.479330755371258</v>
      </c>
      <c r="U37" s="580">
        <v>46.03803339568227</v>
      </c>
      <c r="V37" s="580">
        <v>44.896282655893756</v>
      </c>
      <c r="W37" s="580">
        <v>44.358383105381257</v>
      </c>
      <c r="X37" s="580">
        <v>43.210906430050358</v>
      </c>
      <c r="Y37" s="580">
        <v>40.870370166877414</v>
      </c>
      <c r="Z37" s="580">
        <v>41.236707587235692</v>
      </c>
      <c r="AA37" s="580">
        <v>40.779220812514247</v>
      </c>
      <c r="AB37" s="580">
        <v>41.363118575224348</v>
      </c>
      <c r="AC37" s="580">
        <v>41.722765655024133</v>
      </c>
      <c r="AD37" s="580">
        <v>40.5663510065352</v>
      </c>
      <c r="AE37" s="580">
        <v>40.697352961074927</v>
      </c>
      <c r="AF37" s="580">
        <v>41.284782458921462</v>
      </c>
      <c r="AG37" s="580">
        <v>40.941729392143735</v>
      </c>
      <c r="AH37" s="580">
        <v>40.590387533025705</v>
      </c>
      <c r="AI37" s="580">
        <v>42.348402845675594</v>
      </c>
      <c r="AJ37" s="580">
        <v>41.982852503666329</v>
      </c>
      <c r="AK37" s="582">
        <v>41.614831235104873</v>
      </c>
      <c r="AL37" s="582">
        <v>40.553783113165302</v>
      </c>
      <c r="AM37" s="582">
        <v>40.91804476714718</v>
      </c>
      <c r="AN37" s="556">
        <v>41.493157627977702</v>
      </c>
    </row>
    <row r="38" spans="1:40" s="567" customFormat="1" x14ac:dyDescent="0.25">
      <c r="A38" s="558" t="s">
        <v>704</v>
      </c>
      <c r="B38" s="577"/>
      <c r="C38" s="577">
        <v>0</v>
      </c>
      <c r="D38" s="577">
        <v>0</v>
      </c>
      <c r="E38" s="577">
        <v>0</v>
      </c>
      <c r="F38" s="577">
        <v>1.6815560043133943E-4</v>
      </c>
      <c r="G38" s="577">
        <v>3.494962045654602E-3</v>
      </c>
      <c r="H38" s="577">
        <v>0.35494850831094055</v>
      </c>
      <c r="I38" s="577">
        <v>0.6017476064068128</v>
      </c>
      <c r="J38" s="577">
        <v>19.397251454185017</v>
      </c>
      <c r="K38" s="577">
        <v>23.226069682560066</v>
      </c>
      <c r="L38" s="577">
        <v>28.632245161710767</v>
      </c>
      <c r="M38" s="577">
        <v>40.190429558466263</v>
      </c>
      <c r="N38" s="577">
        <v>42.636341425210354</v>
      </c>
      <c r="O38" s="577">
        <v>46.580445602596861</v>
      </c>
      <c r="P38" s="577">
        <v>42.143039440643207</v>
      </c>
      <c r="Q38" s="577">
        <v>44.113032257104521</v>
      </c>
      <c r="R38" s="577">
        <v>46.460854905941375</v>
      </c>
      <c r="S38" s="577">
        <v>40.893983521785636</v>
      </c>
      <c r="T38" s="577">
        <v>49.483827476891278</v>
      </c>
      <c r="U38" s="577">
        <v>51.323733434654152</v>
      </c>
      <c r="V38" s="577">
        <v>51.859446893519248</v>
      </c>
      <c r="W38" s="577">
        <v>53.02428818273043</v>
      </c>
      <c r="X38" s="577">
        <v>55.031439392330796</v>
      </c>
      <c r="Y38" s="577">
        <v>56.251837638789347</v>
      </c>
      <c r="Z38" s="577">
        <v>56.137797555825472</v>
      </c>
      <c r="AA38" s="577">
        <v>58.708992172904196</v>
      </c>
      <c r="AB38" s="577">
        <v>61.288453868672065</v>
      </c>
      <c r="AC38" s="577">
        <v>65.566533945557111</v>
      </c>
      <c r="AD38" s="577">
        <v>64.677424709790117</v>
      </c>
      <c r="AE38" s="577">
        <v>70.353723528748574</v>
      </c>
      <c r="AF38" s="577">
        <v>77.807790714057873</v>
      </c>
      <c r="AG38" s="577">
        <v>67.247789324413631</v>
      </c>
      <c r="AH38" s="577">
        <v>67.912913923083238</v>
      </c>
      <c r="AI38" s="577">
        <v>59.704284761108298</v>
      </c>
      <c r="AJ38" s="577">
        <v>57.36992666957498</v>
      </c>
      <c r="AK38" s="579">
        <v>68.505983607684513</v>
      </c>
      <c r="AL38" s="579">
        <v>74.5800801751639</v>
      </c>
      <c r="AM38" s="579">
        <v>82.832875277262957</v>
      </c>
      <c r="AN38" s="555">
        <v>88.128475631698066</v>
      </c>
    </row>
    <row r="39" spans="1:40" s="374" customFormat="1" x14ac:dyDescent="0.25">
      <c r="A39" s="561" t="s">
        <v>705</v>
      </c>
      <c r="B39" s="580"/>
      <c r="C39" s="580">
        <v>0</v>
      </c>
      <c r="D39" s="580">
        <v>0</v>
      </c>
      <c r="E39" s="580">
        <v>0</v>
      </c>
      <c r="F39" s="580">
        <v>0</v>
      </c>
      <c r="G39" s="580">
        <v>0</v>
      </c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>
        <v>41.401722798349851</v>
      </c>
      <c r="AA39" s="580">
        <v>43.297983275812349</v>
      </c>
      <c r="AB39" s="580">
        <v>45.20034073810757</v>
      </c>
      <c r="AC39" s="580">
        <v>48.355432194558148</v>
      </c>
      <c r="AD39" s="580">
        <v>47.733881515432842</v>
      </c>
      <c r="AE39" s="580">
        <v>51.923160486977004</v>
      </c>
      <c r="AF39" s="580">
        <v>57.424485894229527</v>
      </c>
      <c r="AG39" s="580">
        <v>50.114981491489175</v>
      </c>
      <c r="AH39" s="580">
        <v>51.156366558893097</v>
      </c>
      <c r="AI39" s="580">
        <v>45.756641897115024</v>
      </c>
      <c r="AJ39" s="580">
        <v>44.710376789474189</v>
      </c>
      <c r="AK39" s="582">
        <v>53.906991329467616</v>
      </c>
      <c r="AL39" s="582">
        <v>62.800931909197686</v>
      </c>
      <c r="AM39" s="582">
        <v>70.709382870184186</v>
      </c>
      <c r="AN39" s="556">
        <v>75.543355342394037</v>
      </c>
    </row>
    <row r="40" spans="1:40" s="374" customFormat="1" x14ac:dyDescent="0.25">
      <c r="A40" s="561" t="s">
        <v>706</v>
      </c>
      <c r="B40" s="580"/>
      <c r="C40" s="580">
        <v>0</v>
      </c>
      <c r="D40" s="580">
        <v>0</v>
      </c>
      <c r="E40" s="580">
        <v>0</v>
      </c>
      <c r="F40" s="580">
        <v>0</v>
      </c>
      <c r="G40" s="580">
        <v>0</v>
      </c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>
        <v>72.180761556002864</v>
      </c>
      <c r="AA40" s="580">
        <v>75.486747783639942</v>
      </c>
      <c r="AB40" s="580">
        <v>78.803363641608229</v>
      </c>
      <c r="AC40" s="580">
        <v>84.304026143375395</v>
      </c>
      <c r="AD40" s="580">
        <v>83.094331566285547</v>
      </c>
      <c r="AE40" s="580">
        <v>90.386957366527952</v>
      </c>
      <c r="AF40" s="580">
        <v>99.963571354989725</v>
      </c>
      <c r="AG40" s="580">
        <v>85.879732896323063</v>
      </c>
      <c r="AH40" s="580">
        <v>86.546230992113721</v>
      </c>
      <c r="AI40" s="580">
        <v>75.221108234445936</v>
      </c>
      <c r="AJ40" s="580">
        <v>71.45831765188359</v>
      </c>
      <c r="AK40" s="582">
        <v>84.759264237847631</v>
      </c>
      <c r="AL40" s="582">
        <v>87.668964440280646</v>
      </c>
      <c r="AM40" s="582">
        <v>96.312262049293366</v>
      </c>
      <c r="AN40" s="556">
        <v>102.1399356428058</v>
      </c>
    </row>
    <row r="41" spans="1:40" s="567" customFormat="1" x14ac:dyDescent="0.25">
      <c r="A41" s="558" t="s">
        <v>707</v>
      </c>
      <c r="B41" s="586">
        <v>6.8999174622410013</v>
      </c>
      <c r="C41" s="586">
        <v>8.566295217857796</v>
      </c>
      <c r="D41" s="586">
        <v>9.5427780997163065</v>
      </c>
      <c r="E41" s="586">
        <v>11.17961930102633</v>
      </c>
      <c r="F41" s="586">
        <v>12.666421495850901</v>
      </c>
      <c r="G41" s="586">
        <v>18.255231986748012</v>
      </c>
      <c r="H41" s="586">
        <v>20.275817045240068</v>
      </c>
      <c r="I41" s="586">
        <v>21.483550902504394</v>
      </c>
      <c r="J41" s="586">
        <v>23.82799808043389</v>
      </c>
      <c r="K41" s="586">
        <v>24.800891821012854</v>
      </c>
      <c r="L41" s="586">
        <v>21.172105973130233</v>
      </c>
      <c r="M41" s="586">
        <v>23.657461206676413</v>
      </c>
      <c r="N41" s="586">
        <v>22.552006920217551</v>
      </c>
      <c r="O41" s="587">
        <v>23.422640648625581</v>
      </c>
      <c r="P41" s="587">
        <v>21.391068949615718</v>
      </c>
      <c r="Q41" s="587">
        <v>21.755314350563332</v>
      </c>
      <c r="R41" s="587">
        <v>21.662909017503225</v>
      </c>
      <c r="S41" s="587">
        <v>21.093570702020468</v>
      </c>
      <c r="T41" s="587">
        <v>21.557592868862148</v>
      </c>
      <c r="U41" s="587">
        <v>21.416376555071309</v>
      </c>
      <c r="V41" s="587">
        <v>18.422414734184692</v>
      </c>
      <c r="W41" s="587">
        <v>18.705507907748473</v>
      </c>
      <c r="X41" s="587">
        <v>18.1161520112293</v>
      </c>
      <c r="Y41" s="588">
        <v>18.271600327646155</v>
      </c>
      <c r="Z41" s="588">
        <v>19.198343088397067</v>
      </c>
      <c r="AA41" s="588">
        <v>20.228875828599129</v>
      </c>
      <c r="AB41" s="588">
        <v>19.207697945394916</v>
      </c>
      <c r="AC41" s="588">
        <v>19.331103829702041</v>
      </c>
      <c r="AD41" s="588">
        <v>19.280519742273416</v>
      </c>
      <c r="AE41" s="588">
        <v>19.110210716505101</v>
      </c>
      <c r="AF41" s="588">
        <v>19.415504632436004</v>
      </c>
      <c r="AG41" s="588">
        <v>19.403074900893568</v>
      </c>
      <c r="AH41" s="588">
        <v>18.879991238969854</v>
      </c>
      <c r="AI41" s="588">
        <v>18.811014214495621</v>
      </c>
      <c r="AJ41" s="588">
        <v>17.868129029381514</v>
      </c>
      <c r="AK41" s="588">
        <v>17.521451251313895</v>
      </c>
      <c r="AL41" s="588">
        <v>19.365373410653408</v>
      </c>
      <c r="AM41" s="588">
        <v>18.439389509022167</v>
      </c>
      <c r="AN41" s="539">
        <v>21.110919823030915</v>
      </c>
    </row>
    <row r="42" spans="1:40" s="374" customFormat="1" x14ac:dyDescent="0.25">
      <c r="A42" s="561" t="s">
        <v>708</v>
      </c>
      <c r="B42" s="580"/>
      <c r="C42" s="580">
        <v>0</v>
      </c>
      <c r="D42" s="580">
        <v>0</v>
      </c>
      <c r="E42" s="580">
        <v>0</v>
      </c>
      <c r="F42" s="580">
        <v>0</v>
      </c>
      <c r="G42" s="580">
        <v>0</v>
      </c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>
        <v>12.65526409414168</v>
      </c>
      <c r="AA42" s="580">
        <v>13.171474390761666</v>
      </c>
      <c r="AB42" s="580">
        <v>12.434312833093685</v>
      </c>
      <c r="AC42" s="580">
        <v>12.350075953070874</v>
      </c>
      <c r="AD42" s="580">
        <v>21.73512262643667</v>
      </c>
      <c r="AE42" s="580">
        <v>20.978458177610911</v>
      </c>
      <c r="AF42" s="580">
        <v>12.171064593661928</v>
      </c>
      <c r="AG42" s="580">
        <v>12.088193038678174</v>
      </c>
      <c r="AH42" s="580">
        <v>11.541025703535759</v>
      </c>
      <c r="AI42" s="580">
        <v>11.489244821505482</v>
      </c>
      <c r="AJ42" s="580">
        <v>10.931107806409496</v>
      </c>
      <c r="AK42" s="582">
        <v>11.044648685839354</v>
      </c>
      <c r="AL42" s="582">
        <v>11.875685895413286</v>
      </c>
      <c r="AM42" s="582">
        <v>11.606742442868507</v>
      </c>
      <c r="AN42" s="556">
        <v>13.42520577122135</v>
      </c>
    </row>
    <row r="43" spans="1:40" s="374" customFormat="1" x14ac:dyDescent="0.25">
      <c r="A43" s="561" t="s">
        <v>709</v>
      </c>
      <c r="B43" s="580"/>
      <c r="C43" s="580">
        <v>0</v>
      </c>
      <c r="D43" s="580">
        <v>0</v>
      </c>
      <c r="E43" s="580">
        <v>0</v>
      </c>
      <c r="F43" s="580">
        <v>0</v>
      </c>
      <c r="G43" s="580">
        <v>0</v>
      </c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0"/>
      <c r="S43" s="580"/>
      <c r="T43" s="580"/>
      <c r="U43" s="580"/>
      <c r="V43" s="580"/>
      <c r="W43" s="580"/>
      <c r="X43" s="580"/>
      <c r="Y43" s="580"/>
      <c r="Z43" s="580">
        <v>24.664370623378446</v>
      </c>
      <c r="AA43" s="580">
        <v>25.963576151724975</v>
      </c>
      <c r="AB43" s="580">
        <v>24.254682122253602</v>
      </c>
      <c r="AC43" s="580">
        <v>24.446618659887147</v>
      </c>
      <c r="AD43" s="580">
        <v>13.683429115504051</v>
      </c>
      <c r="AE43" s="580">
        <v>13.356340088671178</v>
      </c>
      <c r="AF43" s="580">
        <v>23.906559470083252</v>
      </c>
      <c r="AG43" s="580">
        <v>23.322407193500673</v>
      </c>
      <c r="AH43" s="580">
        <v>23.605947887180427</v>
      </c>
      <c r="AI43" s="580">
        <v>23.409313509326097</v>
      </c>
      <c r="AJ43" s="580">
        <v>21.868617410172952</v>
      </c>
      <c r="AK43" s="582">
        <v>22.070585075040938</v>
      </c>
      <c r="AL43" s="582">
        <v>23.829055484983968</v>
      </c>
      <c r="AM43" s="582">
        <v>23.175237803368734</v>
      </c>
      <c r="AN43" s="556">
        <v>26.195028229941421</v>
      </c>
    </row>
    <row r="44" spans="1:40" s="374" customFormat="1" x14ac:dyDescent="0.25">
      <c r="A44" s="573" t="s">
        <v>710</v>
      </c>
      <c r="B44" s="580">
        <v>0</v>
      </c>
      <c r="C44" s="580">
        <v>8.1390411240039739</v>
      </c>
      <c r="D44" s="580">
        <v>9.0949737279531231</v>
      </c>
      <c r="E44" s="580">
        <v>10.706289726844362</v>
      </c>
      <c r="F44" s="580">
        <v>12.114845903096043</v>
      </c>
      <c r="G44" s="580">
        <v>17.259290290724032</v>
      </c>
      <c r="H44" s="580">
        <v>19.359342585849166</v>
      </c>
      <c r="I44" s="580">
        <v>20.643856692801389</v>
      </c>
      <c r="J44" s="580">
        <v>22.967843378244879</v>
      </c>
      <c r="K44" s="580">
        <v>23.935104287911692</v>
      </c>
      <c r="L44" s="580">
        <v>20.06622439020537</v>
      </c>
      <c r="M44" s="580">
        <v>21.599914724450301</v>
      </c>
      <c r="N44" s="580">
        <v>20.961843545530044</v>
      </c>
      <c r="O44" s="581">
        <v>21.72538183225009</v>
      </c>
      <c r="P44" s="581">
        <v>13.90082491788486</v>
      </c>
      <c r="Q44" s="581">
        <v>20.45073217756347</v>
      </c>
      <c r="R44" s="581">
        <v>20.46880114335535</v>
      </c>
      <c r="S44" s="581">
        <v>20.090332681933212</v>
      </c>
      <c r="T44" s="581">
        <v>20.33429442004363</v>
      </c>
      <c r="U44" s="581">
        <v>20.308889236936398</v>
      </c>
      <c r="V44" s="581">
        <v>17.331691022380411</v>
      </c>
      <c r="W44" s="581">
        <v>17.609088608600487</v>
      </c>
      <c r="X44" s="581">
        <v>16.175461810961959</v>
      </c>
      <c r="Y44" s="582">
        <v>16.900506332718727</v>
      </c>
      <c r="Z44" s="582">
        <v>17.648827085515848</v>
      </c>
      <c r="AA44" s="582">
        <v>18.513444896531396</v>
      </c>
      <c r="AB44" s="582">
        <v>17.460366741167206</v>
      </c>
      <c r="AC44" s="582">
        <v>17.597971842305775</v>
      </c>
      <c r="AD44" s="582">
        <v>17.405425228800329</v>
      </c>
      <c r="AE44" s="582">
        <v>16.837529037413198</v>
      </c>
      <c r="AF44" s="582">
        <v>17.149615605126144</v>
      </c>
      <c r="AG44" s="582">
        <v>17.175360811232675</v>
      </c>
      <c r="AH44" s="582">
        <v>16.565121148476365</v>
      </c>
      <c r="AI44" s="582">
        <v>16.541966012397133</v>
      </c>
      <c r="AJ44" s="582">
        <v>15.454605418669567</v>
      </c>
      <c r="AK44" s="582">
        <v>15.330825990244046</v>
      </c>
      <c r="AL44" s="582">
        <v>17.046137189982261</v>
      </c>
      <c r="AM44" s="582">
        <v>16.309683914688868</v>
      </c>
      <c r="AN44" s="556">
        <v>18.975989549754697</v>
      </c>
    </row>
    <row r="45" spans="1:40" s="374" customFormat="1" x14ac:dyDescent="0.25">
      <c r="A45" s="573" t="s">
        <v>711</v>
      </c>
      <c r="B45" s="580">
        <v>0</v>
      </c>
      <c r="C45" s="580">
        <v>0.42725409385382196</v>
      </c>
      <c r="D45" s="580">
        <v>0.4478043717631835</v>
      </c>
      <c r="E45" s="580">
        <v>0.47332957418196625</v>
      </c>
      <c r="F45" s="580">
        <v>0.55157559275485801</v>
      </c>
      <c r="G45" s="580">
        <v>0.77045948348505366</v>
      </c>
      <c r="H45" s="580">
        <v>0.77104190654840055</v>
      </c>
      <c r="I45" s="580">
        <v>0.71662767506620695</v>
      </c>
      <c r="J45" s="580">
        <v>0.71193882759268579</v>
      </c>
      <c r="K45" s="580">
        <v>0.70694262930010043</v>
      </c>
      <c r="L45" s="580">
        <v>0.95805877957707963</v>
      </c>
      <c r="M45" s="580">
        <v>1.6744979689549349</v>
      </c>
      <c r="N45" s="580">
        <v>1.3881354831072583</v>
      </c>
      <c r="O45" s="581">
        <v>1.3787757586724256</v>
      </c>
      <c r="P45" s="581">
        <v>6.8147363115192636</v>
      </c>
      <c r="Q45" s="581">
        <v>0.93995148886046653</v>
      </c>
      <c r="R45" s="581">
        <v>0.74606275896432461</v>
      </c>
      <c r="S45" s="581">
        <v>0.70227047014756017</v>
      </c>
      <c r="T45" s="581">
        <v>0.90172654344199543</v>
      </c>
      <c r="U45" s="581">
        <v>0.76917999742541954</v>
      </c>
      <c r="V45" s="581">
        <v>0.74567853555457908</v>
      </c>
      <c r="W45" s="581">
        <v>0.76625634289833955</v>
      </c>
      <c r="X45" s="581">
        <v>1.2798771651662872</v>
      </c>
      <c r="Y45" s="582">
        <v>0.75198614873127045</v>
      </c>
      <c r="Z45" s="582">
        <v>0.74990150314372916</v>
      </c>
      <c r="AA45" s="582">
        <v>0.79304645480915825</v>
      </c>
      <c r="AB45" s="582">
        <v>0.73434777530249573</v>
      </c>
      <c r="AC45" s="582">
        <v>0.75126321083410952</v>
      </c>
      <c r="AD45" s="582">
        <v>0.86910161138359276</v>
      </c>
      <c r="AE45" s="582">
        <v>0.90989858301060411</v>
      </c>
      <c r="AF45" s="582">
        <v>0.90899524244546259</v>
      </c>
      <c r="AG45" s="582">
        <v>0.68148246868194517</v>
      </c>
      <c r="AH45" s="582">
        <v>0.71243699705809105</v>
      </c>
      <c r="AI45" s="582">
        <v>0.61829384453745062</v>
      </c>
      <c r="AJ45" s="582">
        <v>0.7049101414095077</v>
      </c>
      <c r="AK45" s="582">
        <v>0.6750785119992444</v>
      </c>
      <c r="AL45" s="582">
        <v>0.64073868755724883</v>
      </c>
      <c r="AM45" s="582">
        <v>0.59943484725523544</v>
      </c>
      <c r="AN45" s="556">
        <v>0.68984065062006183</v>
      </c>
    </row>
    <row r="46" spans="1:40" s="567" customFormat="1" x14ac:dyDescent="0.25">
      <c r="A46" s="558" t="s">
        <v>292</v>
      </c>
      <c r="B46" s="586">
        <v>2.058250762539632</v>
      </c>
      <c r="C46" s="586">
        <v>2.0892620726348259</v>
      </c>
      <c r="D46" s="586">
        <v>2.4389440618413034</v>
      </c>
      <c r="E46" s="586">
        <v>2.5614851629497415</v>
      </c>
      <c r="F46" s="586">
        <v>2.959538567591574</v>
      </c>
      <c r="G46" s="586">
        <v>3.3969724555895193</v>
      </c>
      <c r="H46" s="586">
        <v>3.629460280090838</v>
      </c>
      <c r="I46" s="586">
        <v>3.9353566457699563</v>
      </c>
      <c r="J46" s="586">
        <v>3.88939517511553</v>
      </c>
      <c r="K46" s="586">
        <v>4.1548968801082715</v>
      </c>
      <c r="L46" s="586">
        <v>4.3305120118105895</v>
      </c>
      <c r="M46" s="586">
        <v>4.5116078398188897</v>
      </c>
      <c r="N46" s="586">
        <v>4.2912576188090474</v>
      </c>
      <c r="O46" s="587">
        <v>4.2646863642034178</v>
      </c>
      <c r="P46" s="587">
        <v>4.2912576188090474</v>
      </c>
      <c r="Q46" s="587">
        <v>4.3776141962773405</v>
      </c>
      <c r="R46" s="587">
        <v>4.241695130476149</v>
      </c>
      <c r="S46" s="587">
        <v>4.241695130476149</v>
      </c>
      <c r="T46" s="587">
        <v>4.46663350860746</v>
      </c>
      <c r="U46" s="587">
        <v>4.46663350860746</v>
      </c>
      <c r="V46" s="587">
        <v>4.1218066303131646</v>
      </c>
      <c r="W46" s="587">
        <v>4.2654453462180175</v>
      </c>
      <c r="X46" s="587">
        <v>4.2404646999736952</v>
      </c>
      <c r="Y46" s="588">
        <v>4.2404646999736952</v>
      </c>
      <c r="Z46" s="588">
        <v>4.1093312078589301</v>
      </c>
      <c r="AA46" s="588">
        <v>4.0851230711410569</v>
      </c>
      <c r="AB46" s="588">
        <v>4.139591378756271</v>
      </c>
      <c r="AC46" s="588">
        <v>4.139591378756271</v>
      </c>
      <c r="AD46" s="588">
        <v>3.9477155866252569</v>
      </c>
      <c r="AE46" s="588">
        <v>3.9535814344508515</v>
      </c>
      <c r="AF46" s="588">
        <v>4.440446803975215</v>
      </c>
      <c r="AG46" s="588">
        <v>4.4228492604984311</v>
      </c>
      <c r="AH46" s="588">
        <v>4.263302970418998</v>
      </c>
      <c r="AI46" s="588">
        <v>4.263302970418998</v>
      </c>
      <c r="AJ46" s="588">
        <v>4.2747943530885903</v>
      </c>
      <c r="AK46" s="588">
        <v>4.2747943530885903</v>
      </c>
      <c r="AL46" s="588">
        <v>4.0821272985884764</v>
      </c>
      <c r="AM46" s="588">
        <v>4.0100242842189848</v>
      </c>
      <c r="AN46" s="539">
        <v>4.0543952306557092</v>
      </c>
    </row>
    <row r="47" spans="1:40" s="374" customFormat="1" x14ac:dyDescent="0.25">
      <c r="A47" s="573" t="s">
        <v>687</v>
      </c>
      <c r="B47" s="562">
        <v>7.7511694092419026</v>
      </c>
      <c r="C47" s="562">
        <v>7.9258026476902446</v>
      </c>
      <c r="D47" s="562">
        <v>9.2336430167607428</v>
      </c>
      <c r="E47" s="562">
        <v>9.5912115950792796</v>
      </c>
      <c r="F47" s="562">
        <v>10.219814857935916</v>
      </c>
      <c r="G47" s="562">
        <v>11.467203864649804</v>
      </c>
      <c r="H47" s="562">
        <v>12.336791377577132</v>
      </c>
      <c r="I47" s="562">
        <v>13.566734112728298</v>
      </c>
      <c r="J47" s="562">
        <v>10.415727238081002</v>
      </c>
      <c r="K47" s="562">
        <v>10.796414682215858</v>
      </c>
      <c r="L47" s="562">
        <v>11.079744062263243</v>
      </c>
      <c r="M47" s="562">
        <v>10.834393528685901</v>
      </c>
      <c r="N47" s="562">
        <v>10.150044332446447</v>
      </c>
      <c r="O47" s="589">
        <v>10.087195760728513</v>
      </c>
      <c r="P47" s="589">
        <v>10.150044332446447</v>
      </c>
      <c r="Q47" s="589">
        <v>10.618667352841133</v>
      </c>
      <c r="R47" s="589">
        <v>10.134758347386812</v>
      </c>
      <c r="S47" s="589">
        <v>10.134758347386812</v>
      </c>
      <c r="T47" s="589">
        <v>10.672207653687629</v>
      </c>
      <c r="U47" s="589">
        <v>10.672207653687629</v>
      </c>
      <c r="V47" s="589">
        <v>9.7083034929344354</v>
      </c>
      <c r="W47" s="589">
        <v>9.4321484624190219</v>
      </c>
      <c r="X47" s="589">
        <v>9.2310365549047582</v>
      </c>
      <c r="Y47" s="590">
        <v>9.2310365549047582</v>
      </c>
      <c r="Z47" s="590">
        <v>7.3569261781504203</v>
      </c>
      <c r="AA47" s="590">
        <v>7.3569261781504203</v>
      </c>
      <c r="AB47" s="590">
        <v>7.4550185271924247</v>
      </c>
      <c r="AC47" s="590">
        <v>7.3732749029907536</v>
      </c>
      <c r="AD47" s="590">
        <v>6.902053894374105</v>
      </c>
      <c r="AE47" s="590">
        <v>6.9804863249919924</v>
      </c>
      <c r="AF47" s="590">
        <v>6.4157728245432022</v>
      </c>
      <c r="AG47" s="590">
        <v>7.6706917144294033</v>
      </c>
      <c r="AH47" s="590">
        <v>7.4981994957632878</v>
      </c>
      <c r="AI47" s="590">
        <v>7.5135646586644418</v>
      </c>
      <c r="AJ47" s="590">
        <v>7.5442949844667506</v>
      </c>
      <c r="AK47" s="590">
        <v>7.5442949844667506</v>
      </c>
      <c r="AL47" s="590">
        <v>7.1787519621056815</v>
      </c>
      <c r="AM47" s="590">
        <v>6.882108298280067</v>
      </c>
      <c r="AN47" s="591">
        <v>6.985933207952395</v>
      </c>
    </row>
    <row r="48" spans="1:40" s="374" customFormat="1" x14ac:dyDescent="0.25">
      <c r="A48" s="573" t="s">
        <v>688</v>
      </c>
      <c r="B48" s="562">
        <v>0.48221295328820518</v>
      </c>
      <c r="C48" s="562">
        <v>0.46833227927858367</v>
      </c>
      <c r="D48" s="562">
        <v>0.54627403961924259</v>
      </c>
      <c r="E48" s="562">
        <v>0.59783101375575631</v>
      </c>
      <c r="F48" s="562">
        <v>0.92563102327837732</v>
      </c>
      <c r="G48" s="562">
        <v>1.1296742487343827</v>
      </c>
      <c r="H48" s="562">
        <v>1.1803835781892142</v>
      </c>
      <c r="I48" s="562">
        <v>1.2148256902953507</v>
      </c>
      <c r="J48" s="562">
        <v>1.4258025116228603</v>
      </c>
      <c r="K48" s="562">
        <v>1.6024016439750643</v>
      </c>
      <c r="L48" s="562">
        <v>1.6801357141024644</v>
      </c>
      <c r="M48" s="562">
        <v>2.0061349517429012</v>
      </c>
      <c r="N48" s="562">
        <v>1.9196675210191301</v>
      </c>
      <c r="O48" s="589">
        <v>1.9077810348208695</v>
      </c>
      <c r="P48" s="589">
        <v>1.9196675210191301</v>
      </c>
      <c r="Q48" s="589">
        <v>1.8339621820419874</v>
      </c>
      <c r="R48" s="589">
        <v>1.7847666236137933</v>
      </c>
      <c r="S48" s="589">
        <v>1.7874749189455295</v>
      </c>
      <c r="T48" s="589">
        <v>1.8822652555562769</v>
      </c>
      <c r="U48" s="589">
        <v>1.8822652555562769</v>
      </c>
      <c r="V48" s="589">
        <v>1.7474542214595732</v>
      </c>
      <c r="W48" s="589">
        <v>2.1095401389792645</v>
      </c>
      <c r="X48" s="589">
        <v>2.1686861241842905</v>
      </c>
      <c r="Y48" s="590">
        <v>2.1686861241842905</v>
      </c>
      <c r="Z48" s="590">
        <v>2.2005086153755973</v>
      </c>
      <c r="AA48" s="590">
        <v>2.1620717836659802</v>
      </c>
      <c r="AB48" s="590">
        <v>2.1908994074481933</v>
      </c>
      <c r="AC48" s="590">
        <v>2.2389454470852148</v>
      </c>
      <c r="AD48" s="590">
        <v>2.1830951604621793</v>
      </c>
      <c r="AE48" s="590">
        <v>2.1456171319563904</v>
      </c>
      <c r="AF48" s="590">
        <v>3.2605884800035976</v>
      </c>
      <c r="AG48" s="590">
        <v>2.482919388508487</v>
      </c>
      <c r="AH48" s="590">
        <v>2.3311056759608104</v>
      </c>
      <c r="AI48" s="590">
        <v>2.3219280945593899</v>
      </c>
      <c r="AJ48" s="590">
        <v>2.3219280945593899</v>
      </c>
      <c r="AK48" s="590">
        <v>2.3219280945593899</v>
      </c>
      <c r="AL48" s="590">
        <v>2.2325193733070061</v>
      </c>
      <c r="AM48" s="590">
        <v>2.2945335970659029</v>
      </c>
      <c r="AN48" s="591">
        <v>2.3033928001433774</v>
      </c>
    </row>
    <row r="49" spans="1:40" s="567" customFormat="1" x14ac:dyDescent="0.25">
      <c r="A49" s="558" t="s">
        <v>402</v>
      </c>
      <c r="B49" s="586"/>
      <c r="C49" s="586"/>
      <c r="D49" s="586"/>
      <c r="E49" s="586"/>
      <c r="F49" s="586"/>
      <c r="G49" s="586"/>
      <c r="H49" s="586"/>
      <c r="I49" s="586"/>
      <c r="J49" s="586"/>
      <c r="K49" s="586"/>
      <c r="L49" s="586">
        <v>0</v>
      </c>
      <c r="M49" s="586">
        <v>1.4650744730216121</v>
      </c>
      <c r="N49" s="586">
        <v>1.6407749718975768</v>
      </c>
      <c r="O49" s="587">
        <v>1.6407749718975768</v>
      </c>
      <c r="P49" s="587">
        <v>1.6407749718975768</v>
      </c>
      <c r="Q49" s="587">
        <v>1.6407749718975768</v>
      </c>
      <c r="R49" s="587">
        <v>1.9151896195180187</v>
      </c>
      <c r="S49" s="587">
        <v>1.9151896195180187</v>
      </c>
      <c r="T49" s="587">
        <v>1.9151896195180187</v>
      </c>
      <c r="U49" s="587">
        <v>1.9151896195180187</v>
      </c>
      <c r="V49" s="587">
        <v>7.2381422492923608</v>
      </c>
      <c r="W49" s="587">
        <v>7.2381422492923608</v>
      </c>
      <c r="X49" s="587">
        <v>7.2381422492923608</v>
      </c>
      <c r="Y49" s="588">
        <v>7.2381422492923608</v>
      </c>
      <c r="Z49" s="588">
        <v>6.1851789314165329</v>
      </c>
      <c r="AA49" s="588">
        <v>6.1851789314165329</v>
      </c>
      <c r="AB49" s="588">
        <v>6.2275431706728099</v>
      </c>
      <c r="AC49" s="588">
        <v>8.1520900397437082</v>
      </c>
      <c r="AD49" s="588">
        <v>7.9599554993320556</v>
      </c>
      <c r="AE49" s="588">
        <v>8.012748129762409</v>
      </c>
      <c r="AF49" s="588">
        <v>7.9716871949832457</v>
      </c>
      <c r="AG49" s="588">
        <v>6.4465667603286141</v>
      </c>
      <c r="AH49" s="588">
        <v>6.5960536523463729</v>
      </c>
      <c r="AI49" s="588">
        <v>12.881839972613736</v>
      </c>
      <c r="AJ49" s="588">
        <v>12.881839972613736</v>
      </c>
      <c r="AK49" s="588">
        <v>12.881839972613736</v>
      </c>
      <c r="AL49" s="588">
        <v>10.421626622347484</v>
      </c>
      <c r="AM49" s="588">
        <v>8.8852820239540993</v>
      </c>
      <c r="AN49" s="539">
        <v>5.5630074095043458</v>
      </c>
    </row>
    <row r="50" spans="1:40" s="374" customFormat="1" x14ac:dyDescent="0.25">
      <c r="A50" s="573" t="s">
        <v>687</v>
      </c>
      <c r="B50" s="562"/>
      <c r="C50" s="562"/>
      <c r="D50" s="562"/>
      <c r="E50" s="562"/>
      <c r="F50" s="562"/>
      <c r="G50" s="562"/>
      <c r="H50" s="562"/>
      <c r="I50" s="562"/>
      <c r="J50" s="562"/>
      <c r="K50" s="562"/>
      <c r="L50" s="562"/>
      <c r="M50" s="562"/>
      <c r="N50" s="562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90"/>
      <c r="Z50" s="590">
        <v>13.781975040401786</v>
      </c>
      <c r="AA50" s="590">
        <v>13.781975040401786</v>
      </c>
      <c r="AB50" s="590">
        <v>13.458270288563167</v>
      </c>
      <c r="AC50" s="590">
        <v>15.923657994485575</v>
      </c>
      <c r="AD50" s="590">
        <v>15.39206463718086</v>
      </c>
      <c r="AE50" s="590">
        <v>15.655113151330356</v>
      </c>
      <c r="AF50" s="590">
        <v>13.97665913610756</v>
      </c>
      <c r="AG50" s="590">
        <v>12.627621329479895</v>
      </c>
      <c r="AH50" s="590">
        <v>11.109012777534543</v>
      </c>
      <c r="AI50" s="590">
        <v>23.816002496789132</v>
      </c>
      <c r="AJ50" s="590">
        <v>23.816002496789132</v>
      </c>
      <c r="AK50" s="590">
        <v>23.816002496789132</v>
      </c>
      <c r="AL50" s="590">
        <v>19.192779006125523</v>
      </c>
      <c r="AM50" s="590">
        <v>16.433999988134296</v>
      </c>
      <c r="AN50" s="591">
        <v>9.5370595599010404</v>
      </c>
    </row>
    <row r="51" spans="1:40" s="374" customFormat="1" x14ac:dyDescent="0.25">
      <c r="A51" s="573" t="s">
        <v>688</v>
      </c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90"/>
      <c r="Z51" s="590">
        <v>1.7200482190053796</v>
      </c>
      <c r="AA51" s="590">
        <v>1.7200482190053796</v>
      </c>
      <c r="AB51" s="590">
        <v>1.9775749914598162</v>
      </c>
      <c r="AC51" s="590">
        <v>3.5842345569218246</v>
      </c>
      <c r="AD51" s="590">
        <v>3.5207714154636975</v>
      </c>
      <c r="AE51" s="590">
        <v>3.4479786225325402</v>
      </c>
      <c r="AF51" s="590">
        <v>4.3849293351772518</v>
      </c>
      <c r="AG51" s="590">
        <v>2.7546350951754537</v>
      </c>
      <c r="AH51" s="590">
        <v>3.900472095603718</v>
      </c>
      <c r="AI51" s="590">
        <v>6.3508863297829956</v>
      </c>
      <c r="AJ51" s="590">
        <v>6.3508863297829956</v>
      </c>
      <c r="AK51" s="590">
        <v>6.3508863297829956</v>
      </c>
      <c r="AL51" s="590">
        <v>5.1826342594626933</v>
      </c>
      <c r="AM51" s="590">
        <v>4.3764463202724171</v>
      </c>
      <c r="AN51" s="591">
        <v>3.1893131078908303</v>
      </c>
    </row>
    <row r="52" spans="1:40" s="567" customFormat="1" x14ac:dyDescent="0.25">
      <c r="A52" s="558" t="s">
        <v>393</v>
      </c>
      <c r="B52" s="586"/>
      <c r="C52" s="586">
        <v>0</v>
      </c>
      <c r="D52" s="586">
        <v>0</v>
      </c>
      <c r="E52" s="586">
        <v>0</v>
      </c>
      <c r="F52" s="586">
        <v>0</v>
      </c>
      <c r="G52" s="586">
        <v>0</v>
      </c>
      <c r="H52" s="586">
        <v>22.555070449579826</v>
      </c>
      <c r="I52" s="586">
        <v>23.327192328839917</v>
      </c>
      <c r="J52" s="586">
        <v>34.959678939403823</v>
      </c>
      <c r="K52" s="586">
        <v>67.618767582041784</v>
      </c>
      <c r="L52" s="586">
        <v>125.93044294931283</v>
      </c>
      <c r="M52" s="586">
        <v>176.31555129999344</v>
      </c>
      <c r="N52" s="586">
        <v>175.41678009270976</v>
      </c>
      <c r="O52" s="587">
        <v>194.99979473705818</v>
      </c>
      <c r="P52" s="587">
        <v>196.66714096356137</v>
      </c>
      <c r="Q52" s="587">
        <v>194.99979473705818</v>
      </c>
      <c r="R52" s="587">
        <v>221.94991110756635</v>
      </c>
      <c r="S52" s="587">
        <v>232.90119671715934</v>
      </c>
      <c r="T52" s="587">
        <v>310.44066906442407</v>
      </c>
      <c r="U52" s="587">
        <v>277.15621591179382</v>
      </c>
      <c r="V52" s="587">
        <v>299.13074845263634</v>
      </c>
      <c r="W52" s="587">
        <v>301.30406467589233</v>
      </c>
      <c r="X52" s="587">
        <v>334.12863384093174</v>
      </c>
      <c r="Y52" s="588">
        <v>350.64084100842871</v>
      </c>
      <c r="Z52" s="588">
        <v>364.49586252683321</v>
      </c>
      <c r="AA52" s="588">
        <v>380.26141156434795</v>
      </c>
      <c r="AB52" s="588">
        <v>398.24200511154805</v>
      </c>
      <c r="AC52" s="588">
        <v>420.90687311365662</v>
      </c>
      <c r="AD52" s="588">
        <v>427.53231876847229</v>
      </c>
      <c r="AE52" s="588">
        <v>471.24461676480428</v>
      </c>
      <c r="AF52" s="588">
        <v>527.15201239054772</v>
      </c>
      <c r="AG52" s="588">
        <v>555.47819154034471</v>
      </c>
      <c r="AH52" s="588">
        <v>601.95884407262417</v>
      </c>
      <c r="AI52" s="588">
        <v>685.84593756065294</v>
      </c>
      <c r="AJ52" s="588">
        <v>729.90964440720722</v>
      </c>
      <c r="AK52" s="588">
        <v>847.59864001784388</v>
      </c>
      <c r="AL52" s="588">
        <v>886.64803271691926</v>
      </c>
      <c r="AM52" s="735">
        <v>1014.3031964386104</v>
      </c>
      <c r="AN52" s="724">
        <v>1127.2438942249883</v>
      </c>
    </row>
    <row r="53" spans="1:40" s="374" customFormat="1" x14ac:dyDescent="0.25">
      <c r="A53" s="573" t="s">
        <v>687</v>
      </c>
      <c r="B53" s="562"/>
      <c r="C53" s="562">
        <v>0</v>
      </c>
      <c r="D53" s="562">
        <v>0</v>
      </c>
      <c r="E53" s="562">
        <v>0</v>
      </c>
      <c r="F53" s="562">
        <v>0</v>
      </c>
      <c r="G53" s="562">
        <v>0</v>
      </c>
      <c r="H53" s="562"/>
      <c r="I53" s="562"/>
      <c r="J53" s="562"/>
      <c r="K53" s="562"/>
      <c r="L53" s="562"/>
      <c r="M53" s="562"/>
      <c r="N53" s="562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90"/>
      <c r="Z53" s="590">
        <v>698.09055068227315</v>
      </c>
      <c r="AA53" s="590">
        <v>723.28393566122827</v>
      </c>
      <c r="AB53" s="590">
        <v>759.2838277596444</v>
      </c>
      <c r="AC53" s="590">
        <v>802.26462536488305</v>
      </c>
      <c r="AD53" s="590">
        <v>799.71274906610495</v>
      </c>
      <c r="AE53" s="590">
        <v>860.41945036435004</v>
      </c>
      <c r="AF53" s="590">
        <v>945.80099433498231</v>
      </c>
      <c r="AG53" s="590">
        <v>976.23277741472282</v>
      </c>
      <c r="AH53" s="590">
        <v>1065.3128394257296</v>
      </c>
      <c r="AI53" s="590">
        <v>1195.7323421307271</v>
      </c>
      <c r="AJ53" s="590">
        <v>1217.2589353552444</v>
      </c>
      <c r="AK53" s="590">
        <v>1390.8391806495843</v>
      </c>
      <c r="AL53" s="590">
        <v>1437.841723054725</v>
      </c>
      <c r="AM53" s="590">
        <v>1598.6217984847497</v>
      </c>
      <c r="AN53" s="591">
        <v>1683.1797713478848</v>
      </c>
    </row>
    <row r="54" spans="1:40" s="374" customFormat="1" x14ac:dyDescent="0.25">
      <c r="A54" s="573" t="s">
        <v>688</v>
      </c>
      <c r="B54" s="562"/>
      <c r="C54" s="562">
        <v>0</v>
      </c>
      <c r="D54" s="562">
        <v>0</v>
      </c>
      <c r="E54" s="562">
        <v>0</v>
      </c>
      <c r="F54" s="562">
        <v>0</v>
      </c>
      <c r="G54" s="562">
        <v>0</v>
      </c>
      <c r="H54" s="562"/>
      <c r="I54" s="562"/>
      <c r="J54" s="562"/>
      <c r="K54" s="562"/>
      <c r="L54" s="562"/>
      <c r="M54" s="562"/>
      <c r="N54" s="562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90"/>
      <c r="Z54" s="590">
        <v>168.42058734361615</v>
      </c>
      <c r="AA54" s="590">
        <v>178.64478457837438</v>
      </c>
      <c r="AB54" s="590">
        <v>186.03426547454833</v>
      </c>
      <c r="AC54" s="590">
        <v>196.7581415215316</v>
      </c>
      <c r="AD54" s="590">
        <v>205.22968409769771</v>
      </c>
      <c r="AE54" s="590">
        <v>238.7912586246313</v>
      </c>
      <c r="AF54" s="590">
        <v>277.09380375754716</v>
      </c>
      <c r="AG54" s="590">
        <v>304.16230984585292</v>
      </c>
      <c r="AH54" s="590">
        <v>325.1984193779345</v>
      </c>
      <c r="AI54" s="590">
        <v>381.29179690341664</v>
      </c>
      <c r="AJ54" s="590">
        <v>438.8168771275204</v>
      </c>
      <c r="AK54" s="590">
        <v>523.12213988096926</v>
      </c>
      <c r="AL54" s="590">
        <v>557.42110701776517</v>
      </c>
      <c r="AM54" s="590">
        <v>665.2907143060271</v>
      </c>
      <c r="AN54" s="591">
        <v>795.18434982795884</v>
      </c>
    </row>
    <row r="55" spans="1:40" s="567" customFormat="1" x14ac:dyDescent="0.25">
      <c r="A55" s="558" t="s">
        <v>92</v>
      </c>
      <c r="B55" s="586">
        <v>2.6153002808416423</v>
      </c>
      <c r="C55" s="586">
        <v>2.7123753223680196</v>
      </c>
      <c r="D55" s="586">
        <v>3.8364412067649698</v>
      </c>
      <c r="E55" s="586">
        <v>4.4479843707978626</v>
      </c>
      <c r="F55" s="586">
        <v>4.9437746526813786</v>
      </c>
      <c r="G55" s="586">
        <v>5.98553079314211</v>
      </c>
      <c r="H55" s="586">
        <v>6.7744630610885892</v>
      </c>
      <c r="I55" s="586">
        <v>6.7617282485049346</v>
      </c>
      <c r="J55" s="586">
        <v>8.0630153822587332</v>
      </c>
      <c r="K55" s="586">
        <v>9.4502112605259807</v>
      </c>
      <c r="L55" s="586">
        <v>11.4</v>
      </c>
      <c r="M55" s="586">
        <v>11.487826942664789</v>
      </c>
      <c r="N55" s="586">
        <v>11.286140393740823</v>
      </c>
      <c r="O55" s="587">
        <v>11.299426021043637</v>
      </c>
      <c r="P55" s="587">
        <v>10.648430283205732</v>
      </c>
      <c r="Q55" s="587">
        <v>11.585067008054144</v>
      </c>
      <c r="R55" s="587">
        <v>10.970566042004222</v>
      </c>
      <c r="S55" s="587">
        <v>10.899871123162953</v>
      </c>
      <c r="T55" s="587">
        <v>11.806051446491947</v>
      </c>
      <c r="U55" s="587">
        <v>13.129974472064806</v>
      </c>
      <c r="V55" s="587">
        <v>11.003974670623935</v>
      </c>
      <c r="W55" s="587">
        <v>11.122632740284464</v>
      </c>
      <c r="X55" s="587">
        <v>11.0789166093569</v>
      </c>
      <c r="Y55" s="588">
        <v>10.960258539696371</v>
      </c>
      <c r="Z55" s="588">
        <v>10.615267950787279</v>
      </c>
      <c r="AA55" s="588">
        <v>10.379238617788017</v>
      </c>
      <c r="AB55" s="588">
        <v>10.40344675450589</v>
      </c>
      <c r="AC55" s="588">
        <v>10.348978446890676</v>
      </c>
      <c r="AD55" s="588">
        <v>9.9250145209062932</v>
      </c>
      <c r="AE55" s="588">
        <v>9.8956852817783183</v>
      </c>
      <c r="AF55" s="588">
        <v>9.7079781513592867</v>
      </c>
      <c r="AG55" s="588">
        <v>9.6023928904985816</v>
      </c>
      <c r="AH55" s="588">
        <v>9.4056967150618593</v>
      </c>
      <c r="AI55" s="588">
        <v>9.2103432096787774</v>
      </c>
      <c r="AJ55" s="588">
        <v>9.0149897042956972</v>
      </c>
      <c r="AK55" s="588">
        <v>8.9977526302913073</v>
      </c>
      <c r="AL55" s="588">
        <v>8.4914903452974961</v>
      </c>
      <c r="AM55" s="588">
        <v>8.302913351972089</v>
      </c>
      <c r="AN55" s="539">
        <v>11.991248274524821</v>
      </c>
    </row>
    <row r="56" spans="1:40" s="374" customFormat="1" x14ac:dyDescent="0.25">
      <c r="A56" s="573" t="s">
        <v>687</v>
      </c>
      <c r="B56" s="562">
        <v>0</v>
      </c>
      <c r="C56" s="562">
        <v>0</v>
      </c>
      <c r="D56" s="562">
        <v>0</v>
      </c>
      <c r="E56" s="562">
        <v>0</v>
      </c>
      <c r="F56" s="562">
        <v>0</v>
      </c>
      <c r="G56" s="562">
        <v>0</v>
      </c>
      <c r="H56" s="562"/>
      <c r="I56" s="562"/>
      <c r="J56" s="562"/>
      <c r="K56" s="562"/>
      <c r="L56" s="562"/>
      <c r="M56" s="562"/>
      <c r="N56" s="562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90"/>
      <c r="Z56" s="590">
        <v>20.076234103930478</v>
      </c>
      <c r="AA56" s="590">
        <v>19.683864707762456</v>
      </c>
      <c r="AB56" s="590">
        <v>19.61846980840112</v>
      </c>
      <c r="AC56" s="590">
        <v>19.602121083560785</v>
      </c>
      <c r="AD56" s="590">
        <v>18.588486056439351</v>
      </c>
      <c r="AE56" s="590">
        <v>18.541426598068615</v>
      </c>
      <c r="AF56" s="590">
        <v>18.149264444979178</v>
      </c>
      <c r="AG56" s="590">
        <v>17.81984823638405</v>
      </c>
      <c r="AH56" s="590">
        <v>17.362634078304335</v>
      </c>
      <c r="AI56" s="590">
        <v>17.086061146083559</v>
      </c>
      <c r="AJ56" s="590">
        <v>16.62510625904893</v>
      </c>
      <c r="AK56" s="590">
        <v>16.51755011874085</v>
      </c>
      <c r="AL56" s="590">
        <v>15.499578100000905</v>
      </c>
      <c r="AM56" s="590">
        <v>15.113940422300404</v>
      </c>
      <c r="AN56" s="591">
        <v>25.718913338831108</v>
      </c>
    </row>
    <row r="57" spans="1:40" s="374" customFormat="1" x14ac:dyDescent="0.25">
      <c r="A57" s="573" t="s">
        <v>688</v>
      </c>
      <c r="B57" s="562">
        <v>0</v>
      </c>
      <c r="C57" s="562">
        <v>0</v>
      </c>
      <c r="D57" s="562">
        <v>0</v>
      </c>
      <c r="E57" s="562">
        <v>0</v>
      </c>
      <c r="F57" s="562">
        <v>0</v>
      </c>
      <c r="G57" s="562">
        <v>0</v>
      </c>
      <c r="H57" s="562"/>
      <c r="I57" s="562"/>
      <c r="J57" s="562"/>
      <c r="K57" s="562"/>
      <c r="L57" s="562"/>
      <c r="M57" s="562"/>
      <c r="N57" s="562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90"/>
      <c r="Z57" s="590">
        <v>5.0544433698146909</v>
      </c>
      <c r="AA57" s="590">
        <v>4.910305250903626</v>
      </c>
      <c r="AB57" s="590">
        <v>4.9871789143228602</v>
      </c>
      <c r="AC57" s="590">
        <v>4.910305250903626</v>
      </c>
      <c r="AD57" s="590">
        <v>4.75034011310869</v>
      </c>
      <c r="AE57" s="590">
        <v>4.7316010988557959</v>
      </c>
      <c r="AF57" s="590">
        <v>4.6660145489706659</v>
      </c>
      <c r="AG57" s="590">
        <v>4.6941230703500079</v>
      </c>
      <c r="AH57" s="590">
        <v>4.5245476309003125</v>
      </c>
      <c r="AI57" s="590">
        <v>4.5061924680974723</v>
      </c>
      <c r="AJ57" s="590">
        <v>4.4694821424917901</v>
      </c>
      <c r="AK57" s="590">
        <v>4.5061924680974723</v>
      </c>
      <c r="AL57" s="590">
        <v>4.3055730770920837</v>
      </c>
      <c r="AM57" s="590">
        <v>4.2346990710328249</v>
      </c>
      <c r="AN57" s="591">
        <v>3.7917389171590981</v>
      </c>
    </row>
    <row r="58" spans="1:40" s="567" customFormat="1" x14ac:dyDescent="0.25">
      <c r="A58" s="558" t="s">
        <v>93</v>
      </c>
      <c r="B58" s="586">
        <v>23.292223078831523</v>
      </c>
      <c r="C58" s="586">
        <v>28.003442517421178</v>
      </c>
      <c r="D58" s="586">
        <v>32.445077027049457</v>
      </c>
      <c r="E58" s="586">
        <v>35.505991971563475</v>
      </c>
      <c r="F58" s="586">
        <v>39.205478240566791</v>
      </c>
      <c r="G58" s="586">
        <v>38.632395883158694</v>
      </c>
      <c r="H58" s="586">
        <v>50.899805109632787</v>
      </c>
      <c r="I58" s="586">
        <v>54.840850635083875</v>
      </c>
      <c r="J58" s="586">
        <v>87.758218441597151</v>
      </c>
      <c r="K58" s="586">
        <v>106.69077862767533</v>
      </c>
      <c r="L58" s="586">
        <v>144.45854564479561</v>
      </c>
      <c r="M58" s="586">
        <v>175.26809151320697</v>
      </c>
      <c r="N58" s="586">
        <v>169.59103252042567</v>
      </c>
      <c r="O58" s="587">
        <v>170.6472398909994</v>
      </c>
      <c r="P58" s="587">
        <v>173.35750786077352</v>
      </c>
      <c r="Q58" s="587">
        <v>207.04985870071084</v>
      </c>
      <c r="R58" s="587">
        <v>191.80174162716693</v>
      </c>
      <c r="S58" s="587">
        <v>194.84804994814527</v>
      </c>
      <c r="T58" s="587">
        <v>202.22602875085227</v>
      </c>
      <c r="U58" s="587">
        <v>206.98186874562856</v>
      </c>
      <c r="V58" s="587">
        <v>205.0224088887135</v>
      </c>
      <c r="W58" s="587">
        <v>208.88191873346128</v>
      </c>
      <c r="X58" s="587">
        <v>221.33477088625585</v>
      </c>
      <c r="Y58" s="588">
        <v>229.20367445321736</v>
      </c>
      <c r="Z58" s="588">
        <v>219.68278868051738</v>
      </c>
      <c r="AA58" s="588">
        <v>218.82945186121233</v>
      </c>
      <c r="AB58" s="588">
        <v>208.61361816626993</v>
      </c>
      <c r="AC58" s="588">
        <v>221.14132891776919</v>
      </c>
      <c r="AD58" s="588">
        <v>209.05881650419636</v>
      </c>
      <c r="AE58" s="588">
        <v>209.82137672152368</v>
      </c>
      <c r="AF58" s="588">
        <v>211.50487504746937</v>
      </c>
      <c r="AG58" s="588">
        <v>216.78413809050465</v>
      </c>
      <c r="AH58" s="588">
        <v>207.20686660676591</v>
      </c>
      <c r="AI58" s="588">
        <v>203.16764559840396</v>
      </c>
      <c r="AJ58" s="588">
        <v>213.22260543429786</v>
      </c>
      <c r="AK58" s="588">
        <v>224.42670353715104</v>
      </c>
      <c r="AL58" s="588">
        <v>216.13089208070076</v>
      </c>
      <c r="AM58" s="588">
        <v>209.1923733442427</v>
      </c>
      <c r="AN58" s="539">
        <v>198.97596292718683</v>
      </c>
    </row>
    <row r="59" spans="1:40" s="374" customFormat="1" x14ac:dyDescent="0.25">
      <c r="A59" s="573" t="s">
        <v>687</v>
      </c>
      <c r="B59" s="562">
        <v>0</v>
      </c>
      <c r="C59" s="562">
        <v>0</v>
      </c>
      <c r="D59" s="562">
        <v>0</v>
      </c>
      <c r="E59" s="562">
        <v>0</v>
      </c>
      <c r="F59" s="562">
        <v>0</v>
      </c>
      <c r="G59" s="562">
        <v>0</v>
      </c>
      <c r="H59" s="562">
        <v>0</v>
      </c>
      <c r="I59" s="562">
        <v>0</v>
      </c>
      <c r="J59" s="562">
        <v>0</v>
      </c>
      <c r="K59" s="562">
        <v>0</v>
      </c>
      <c r="L59" s="562">
        <v>0</v>
      </c>
      <c r="M59" s="562">
        <v>0</v>
      </c>
      <c r="N59" s="562">
        <v>0</v>
      </c>
      <c r="O59" s="589">
        <v>0</v>
      </c>
      <c r="P59" s="589">
        <v>0</v>
      </c>
      <c r="Q59" s="589">
        <v>0</v>
      </c>
      <c r="R59" s="589">
        <v>0</v>
      </c>
      <c r="S59" s="589">
        <v>0</v>
      </c>
      <c r="T59" s="589">
        <v>0</v>
      </c>
      <c r="U59" s="589">
        <v>0</v>
      </c>
      <c r="V59" s="589">
        <v>0</v>
      </c>
      <c r="W59" s="589">
        <v>0</v>
      </c>
      <c r="X59" s="589">
        <v>0</v>
      </c>
      <c r="Y59" s="590">
        <v>0</v>
      </c>
      <c r="Z59" s="590">
        <v>464.77789848586286</v>
      </c>
      <c r="AA59" s="590">
        <v>461.80243056492202</v>
      </c>
      <c r="AB59" s="590">
        <v>387.98793791081278</v>
      </c>
      <c r="AC59" s="590">
        <v>414.17859510502831</v>
      </c>
      <c r="AD59" s="590">
        <v>439.44122226590036</v>
      </c>
      <c r="AE59" s="590">
        <v>442.87656272696387</v>
      </c>
      <c r="AF59" s="590">
        <v>449.65312473234928</v>
      </c>
      <c r="AG59" s="590">
        <v>428.7116657573734</v>
      </c>
      <c r="AH59" s="590">
        <v>440.05826548905856</v>
      </c>
      <c r="AI59" s="590">
        <v>432.77517827391142</v>
      </c>
      <c r="AJ59" s="590">
        <v>435.72528955093304</v>
      </c>
      <c r="AK59" s="590">
        <v>454.62443991935277</v>
      </c>
      <c r="AL59" s="590">
        <v>439.50573996098262</v>
      </c>
      <c r="AM59" s="590">
        <v>426.79453940303642</v>
      </c>
      <c r="AN59" s="591">
        <v>403.89373075531137</v>
      </c>
    </row>
    <row r="60" spans="1:40" s="374" customFormat="1" x14ac:dyDescent="0.25">
      <c r="A60" s="573" t="s">
        <v>688</v>
      </c>
      <c r="B60" s="562">
        <v>0</v>
      </c>
      <c r="C60" s="562">
        <v>0</v>
      </c>
      <c r="D60" s="562">
        <v>0</v>
      </c>
      <c r="E60" s="562">
        <v>0</v>
      </c>
      <c r="F60" s="562">
        <v>0</v>
      </c>
      <c r="G60" s="562">
        <v>0</v>
      </c>
      <c r="H60" s="562">
        <v>0</v>
      </c>
      <c r="I60" s="562">
        <v>0</v>
      </c>
      <c r="J60" s="562">
        <v>0</v>
      </c>
      <c r="K60" s="562">
        <v>0</v>
      </c>
      <c r="L60" s="562">
        <v>0</v>
      </c>
      <c r="M60" s="562">
        <v>0</v>
      </c>
      <c r="N60" s="562">
        <v>0</v>
      </c>
      <c r="O60" s="589">
        <v>0</v>
      </c>
      <c r="P60" s="589">
        <v>0</v>
      </c>
      <c r="Q60" s="589">
        <v>0</v>
      </c>
      <c r="R60" s="589">
        <v>0</v>
      </c>
      <c r="S60" s="589">
        <v>0</v>
      </c>
      <c r="T60" s="589">
        <v>0</v>
      </c>
      <c r="U60" s="589">
        <v>0</v>
      </c>
      <c r="V60" s="589">
        <v>0</v>
      </c>
      <c r="W60" s="589">
        <v>0</v>
      </c>
      <c r="X60" s="589">
        <v>0</v>
      </c>
      <c r="Y60" s="590">
        <v>0</v>
      </c>
      <c r="Z60" s="590">
        <v>75.624466388672289</v>
      </c>
      <c r="AA60" s="590">
        <v>76.018443913695862</v>
      </c>
      <c r="AB60" s="590">
        <v>103.18367472446798</v>
      </c>
      <c r="AC60" s="590">
        <v>107.6807840344932</v>
      </c>
      <c r="AD60" s="590">
        <v>71.451861346285739</v>
      </c>
      <c r="AE60" s="590">
        <v>70.617975212031951</v>
      </c>
      <c r="AF60" s="590">
        <v>69.259396678697115</v>
      </c>
      <c r="AG60" s="590">
        <v>90.200245106306426</v>
      </c>
      <c r="AH60" s="590">
        <v>68.125186742744461</v>
      </c>
      <c r="AI60" s="590">
        <v>66.023520601819172</v>
      </c>
      <c r="AJ60" s="590">
        <v>80.32219242523233</v>
      </c>
      <c r="AK60" s="590">
        <v>86.930051034255101</v>
      </c>
      <c r="AL60" s="590">
        <v>82.709527258707169</v>
      </c>
      <c r="AM60" s="590">
        <v>79.21899391877723</v>
      </c>
      <c r="AN60" s="591">
        <v>76.578951401689821</v>
      </c>
    </row>
    <row r="61" spans="1:40" x14ac:dyDescent="0.25">
      <c r="B61" s="393"/>
      <c r="C61" s="393"/>
      <c r="D61" s="393"/>
      <c r="E61" s="393"/>
      <c r="F61" s="393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483"/>
      <c r="Z61" s="483"/>
      <c r="AA61" s="483"/>
      <c r="AB61" s="483"/>
      <c r="AC61" s="483"/>
      <c r="AD61" s="483"/>
      <c r="AE61" s="483"/>
      <c r="AF61" s="617"/>
      <c r="AG61" s="483"/>
      <c r="AH61" s="483"/>
      <c r="AI61" s="483"/>
      <c r="AJ61" s="483"/>
      <c r="AK61" s="483"/>
      <c r="AL61" s="731"/>
      <c r="AM61" s="731"/>
      <c r="AN61" s="731"/>
    </row>
    <row r="62" spans="1:40" x14ac:dyDescent="0.25">
      <c r="A62" s="100" t="s">
        <v>775</v>
      </c>
      <c r="B62" s="393"/>
      <c r="C62" s="393"/>
      <c r="D62" s="393"/>
      <c r="E62" s="393"/>
      <c r="F62" s="393"/>
      <c r="G62" s="393"/>
      <c r="H62" s="393"/>
      <c r="I62" s="393"/>
      <c r="J62" s="393"/>
      <c r="K62" s="393"/>
      <c r="L62" s="393"/>
      <c r="M62" s="393"/>
      <c r="N62" s="393"/>
      <c r="O62" s="393"/>
      <c r="P62" s="393"/>
      <c r="Q62" s="393"/>
      <c r="R62" s="393"/>
      <c r="S62" s="393"/>
      <c r="T62" s="393"/>
      <c r="U62" s="393"/>
      <c r="V62" s="393"/>
      <c r="W62" s="393"/>
      <c r="X62" s="393"/>
      <c r="Y62" s="483"/>
      <c r="Z62" s="483"/>
      <c r="AA62" s="483"/>
      <c r="AB62" s="483"/>
      <c r="AC62" s="483"/>
      <c r="AD62" s="483"/>
      <c r="AE62" s="483"/>
      <c r="AF62" s="483"/>
      <c r="AG62" s="483"/>
      <c r="AH62" s="483"/>
      <c r="AI62" s="483"/>
      <c r="AJ62" s="483"/>
      <c r="AK62" s="483"/>
      <c r="AL62" s="731"/>
      <c r="AM62" s="731"/>
      <c r="AN62" s="731"/>
    </row>
    <row r="63" spans="1:40" x14ac:dyDescent="0.25">
      <c r="A63" s="401" t="s">
        <v>472</v>
      </c>
      <c r="B63" s="402">
        <v>2005</v>
      </c>
      <c r="C63" s="402">
        <v>2006</v>
      </c>
      <c r="D63" s="402">
        <v>2007</v>
      </c>
      <c r="E63" s="402">
        <v>2008</v>
      </c>
      <c r="F63" s="402">
        <v>2009</v>
      </c>
      <c r="G63" s="402">
        <v>2010</v>
      </c>
      <c r="H63" s="402">
        <v>2011</v>
      </c>
      <c r="I63" s="402">
        <v>2012</v>
      </c>
      <c r="J63" s="402">
        <v>2013</v>
      </c>
      <c r="K63" s="402">
        <v>2014</v>
      </c>
      <c r="L63" s="402">
        <v>2015</v>
      </c>
      <c r="M63" s="402">
        <v>2016</v>
      </c>
      <c r="N63" s="402" t="s">
        <v>398</v>
      </c>
      <c r="O63" s="403" t="s">
        <v>399</v>
      </c>
      <c r="P63" s="403" t="s">
        <v>380</v>
      </c>
      <c r="Q63" s="403">
        <v>2017</v>
      </c>
      <c r="R63" s="403" t="s">
        <v>389</v>
      </c>
      <c r="S63" s="403" t="s">
        <v>390</v>
      </c>
      <c r="T63" s="403" t="s">
        <v>392</v>
      </c>
      <c r="U63" s="403">
        <v>2018</v>
      </c>
      <c r="V63" s="403" t="s">
        <v>405</v>
      </c>
      <c r="W63" s="403" t="s">
        <v>408</v>
      </c>
      <c r="X63" s="404" t="s">
        <v>636</v>
      </c>
      <c r="Y63" s="610">
        <v>2019</v>
      </c>
      <c r="Z63" s="610" t="s">
        <v>657</v>
      </c>
      <c r="AA63" s="610" t="s">
        <v>659</v>
      </c>
      <c r="AB63" s="610" t="s">
        <v>662</v>
      </c>
      <c r="AC63" s="610">
        <v>2020</v>
      </c>
      <c r="AD63" s="610" t="s">
        <v>671</v>
      </c>
      <c r="AE63" s="610" t="s">
        <v>672</v>
      </c>
      <c r="AF63" s="610" t="s">
        <v>673</v>
      </c>
      <c r="AG63" s="610">
        <v>2021</v>
      </c>
      <c r="AH63" s="405" t="s">
        <v>734</v>
      </c>
      <c r="AI63" s="405" t="s">
        <v>765</v>
      </c>
      <c r="AJ63" s="405" t="s">
        <v>766</v>
      </c>
      <c r="AK63" s="405" t="s">
        <v>767</v>
      </c>
      <c r="AL63" s="733" t="s">
        <v>768</v>
      </c>
      <c r="AM63" s="733" t="s">
        <v>770</v>
      </c>
      <c r="AN63" s="733" t="s">
        <v>771</v>
      </c>
    </row>
    <row r="64" spans="1:40" s="20" customFormat="1" x14ac:dyDescent="0.25">
      <c r="A64" s="399" t="s">
        <v>660</v>
      </c>
      <c r="B64" s="540"/>
      <c r="C64" s="540"/>
      <c r="D64" s="540"/>
      <c r="E64" s="540">
        <v>0.16125366323712562</v>
      </c>
      <c r="F64" s="540">
        <v>0.23791893685107973</v>
      </c>
      <c r="G64" s="540">
        <v>0.26787022294751051</v>
      </c>
      <c r="H64" s="540">
        <v>0.25720467254375329</v>
      </c>
      <c r="I64" s="540">
        <v>0.23751602860551119</v>
      </c>
      <c r="J64" s="540">
        <v>0.31450183803781878</v>
      </c>
      <c r="K64" s="540">
        <v>0.36595274557526858</v>
      </c>
      <c r="L64" s="540">
        <v>0.36397366678945675</v>
      </c>
      <c r="M64" s="540">
        <v>0.34696447988760154</v>
      </c>
      <c r="N64" s="540">
        <v>0.29846397727398388</v>
      </c>
      <c r="O64" s="541">
        <v>0.28982985004562445</v>
      </c>
      <c r="P64" s="541">
        <v>0.28287398184452561</v>
      </c>
      <c r="Q64" s="541">
        <v>0.26850845743080309</v>
      </c>
      <c r="R64" s="541">
        <v>0.25791418503620744</v>
      </c>
      <c r="S64" s="541">
        <v>0.24893666219777472</v>
      </c>
      <c r="T64" s="541">
        <v>0.25009761382940371</v>
      </c>
      <c r="U64" s="541">
        <v>0.258119973202598</v>
      </c>
      <c r="V64" s="541">
        <v>0.23559356094399764</v>
      </c>
      <c r="W64" s="541">
        <v>0.23763172556314005</v>
      </c>
      <c r="X64" s="541">
        <v>0.23988872311160189</v>
      </c>
      <c r="Y64" s="542">
        <v>0.2417325405773933</v>
      </c>
      <c r="Z64" s="542">
        <v>0.24392294414425097</v>
      </c>
      <c r="AA64" s="542">
        <v>0.2553380185622926</v>
      </c>
      <c r="AB64" s="542">
        <v>0.26942428801940388</v>
      </c>
      <c r="AC64" s="542">
        <v>0.27242274376953246</v>
      </c>
      <c r="AD64" s="542">
        <v>0.24833779438316331</v>
      </c>
      <c r="AE64" s="542">
        <v>0.25762242496663473</v>
      </c>
      <c r="AF64" s="542">
        <v>0.26224849657927118</v>
      </c>
      <c r="AG64" s="542">
        <v>0.23374659786310714</v>
      </c>
      <c r="AH64" s="542">
        <v>0.26036859056000589</v>
      </c>
      <c r="AI64" s="542">
        <v>0.26707683122999176</v>
      </c>
      <c r="AJ64" s="542">
        <v>0.26855616435182611</v>
      </c>
      <c r="AK64" s="615">
        <v>0.28020021758103691</v>
      </c>
      <c r="AL64" s="730">
        <v>0.27360236693391732</v>
      </c>
      <c r="AM64" s="730">
        <v>0.26981653285408458</v>
      </c>
      <c r="AN64" s="543">
        <v>0.26770932802064817</v>
      </c>
    </row>
    <row r="65" spans="1:40" s="20" customFormat="1" x14ac:dyDescent="0.25">
      <c r="A65" s="399" t="s">
        <v>732</v>
      </c>
      <c r="B65" s="544"/>
      <c r="C65" s="544"/>
      <c r="D65" s="544"/>
      <c r="E65" s="545">
        <v>3.8978786056895225</v>
      </c>
      <c r="F65" s="545">
        <v>6.0065096396274225</v>
      </c>
      <c r="G65" s="545">
        <v>7.5429280972493693</v>
      </c>
      <c r="H65" s="545">
        <v>7.796814298821352</v>
      </c>
      <c r="I65" s="545">
        <v>7.9225779920845847</v>
      </c>
      <c r="J65" s="545">
        <v>11.34381744734806</v>
      </c>
      <c r="K65" s="545">
        <v>14.135750940953393</v>
      </c>
      <c r="L65" s="545">
        <v>16.371853308207903</v>
      </c>
      <c r="M65" s="545">
        <v>17.879440253920684</v>
      </c>
      <c r="N65" s="545">
        <v>17.174698355542901</v>
      </c>
      <c r="O65" s="546">
        <v>16.182531076606786</v>
      </c>
      <c r="P65" s="546">
        <v>15.794153021995285</v>
      </c>
      <c r="Q65" s="546">
        <v>14.992059844842473</v>
      </c>
      <c r="R65" s="546">
        <v>14.715969988593054</v>
      </c>
      <c r="S65" s="546">
        <v>14.203733887101627</v>
      </c>
      <c r="T65" s="546">
        <v>14.269975026055898</v>
      </c>
      <c r="U65" s="546">
        <v>14.727711771931508</v>
      </c>
      <c r="V65" s="546">
        <v>14.077381091497106</v>
      </c>
      <c r="W65" s="546">
        <v>14.199167187670144</v>
      </c>
      <c r="X65" s="546">
        <v>14.334029169826882</v>
      </c>
      <c r="Y65" s="547">
        <v>14.444202474331048</v>
      </c>
      <c r="Z65" s="547">
        <v>14.84510377411668</v>
      </c>
      <c r="AA65" s="547">
        <v>15.539823022113616</v>
      </c>
      <c r="AB65" s="547">
        <v>16.397110689801501</v>
      </c>
      <c r="AC65" s="547">
        <v>16.579596133837601</v>
      </c>
      <c r="AD65" s="547">
        <v>15.045288914442267</v>
      </c>
      <c r="AE65" s="547">
        <v>15.607788673849267</v>
      </c>
      <c r="AF65" s="547">
        <v>15.88805444702283</v>
      </c>
      <c r="AG65" s="547">
        <v>14.161296335717276</v>
      </c>
      <c r="AH65" s="547">
        <v>15.45104309369038</v>
      </c>
      <c r="AI65" s="547">
        <v>15.849129957593082</v>
      </c>
      <c r="AJ65" s="547">
        <v>15.936917965225735</v>
      </c>
      <c r="AK65" s="718">
        <v>16.62791056092555</v>
      </c>
      <c r="AL65" s="718">
        <v>15.673121480403923</v>
      </c>
      <c r="AM65" s="718">
        <v>16.104165348815457</v>
      </c>
      <c r="AN65" s="548">
        <v>15.978395535147902</v>
      </c>
    </row>
    <row r="66" spans="1:40" s="20" customFormat="1" x14ac:dyDescent="0.25">
      <c r="A66" s="399" t="s">
        <v>661</v>
      </c>
      <c r="B66" s="540"/>
      <c r="C66" s="540"/>
      <c r="D66" s="540"/>
      <c r="E66" s="540">
        <v>0.25466947921581629</v>
      </c>
      <c r="F66" s="540">
        <v>0.31311895433197373</v>
      </c>
      <c r="G66" s="540">
        <v>0.33644121172611535</v>
      </c>
      <c r="H66" s="540">
        <v>0.33112029864450043</v>
      </c>
      <c r="I66" s="540">
        <v>0.31954844553677331</v>
      </c>
      <c r="J66" s="540">
        <v>0.40169554426272325</v>
      </c>
      <c r="K66" s="540">
        <v>0.44592233765900874</v>
      </c>
      <c r="L66" s="540">
        <v>0.47579260302135234</v>
      </c>
      <c r="M66" s="540">
        <v>0.43960700703722821</v>
      </c>
      <c r="N66" s="540">
        <v>0.39467986166237806</v>
      </c>
      <c r="O66" s="541">
        <v>0.38864497324308173</v>
      </c>
      <c r="P66" s="541">
        <v>0.40102377550046092</v>
      </c>
      <c r="Q66" s="541">
        <v>0.41573646338327763</v>
      </c>
      <c r="R66" s="541">
        <v>0.40572663237948464</v>
      </c>
      <c r="S66" s="541">
        <v>0.39940329254752382</v>
      </c>
      <c r="T66" s="541">
        <v>0.40709889140035749</v>
      </c>
      <c r="U66" s="541">
        <v>0.41620008988558665</v>
      </c>
      <c r="V66" s="541">
        <v>0.40781235252784348</v>
      </c>
      <c r="W66" s="541">
        <v>0.41342400810680463</v>
      </c>
      <c r="X66" s="541">
        <v>0.42219289079552247</v>
      </c>
      <c r="Y66" s="542">
        <v>0.44574178103199452</v>
      </c>
      <c r="Z66" s="542">
        <v>0.45463800350592248</v>
      </c>
      <c r="AA66" s="542">
        <v>0.4706909722429013</v>
      </c>
      <c r="AB66" s="542">
        <v>0.4944258474413506</v>
      </c>
      <c r="AC66" s="542">
        <v>0.54178334697013186</v>
      </c>
      <c r="AD66" s="542">
        <v>0.49831275928112512</v>
      </c>
      <c r="AE66" s="542">
        <v>0.5069597142694019</v>
      </c>
      <c r="AF66" s="542">
        <v>0.55235941765186347</v>
      </c>
      <c r="AG66" s="542">
        <v>0.51230729556459664</v>
      </c>
      <c r="AH66" s="542">
        <v>0.53853332015460564</v>
      </c>
      <c r="AI66" s="542">
        <v>0.54410673978137303</v>
      </c>
      <c r="AJ66" s="542">
        <v>0.53586830104825267</v>
      </c>
      <c r="AK66" s="615">
        <v>0.53037407202827336</v>
      </c>
      <c r="AL66" s="615">
        <v>0.56689348139118856</v>
      </c>
      <c r="AM66" s="615">
        <v>0.54551112262861745</v>
      </c>
      <c r="AN66" s="543">
        <v>0.54264838065849075</v>
      </c>
    </row>
    <row r="67" spans="1:40" s="20" customFormat="1" x14ac:dyDescent="0.25">
      <c r="A67" s="399" t="s">
        <v>733</v>
      </c>
      <c r="B67" s="540"/>
      <c r="C67" s="540"/>
      <c r="D67" s="540"/>
      <c r="E67" s="549">
        <v>6.1559576051161544</v>
      </c>
      <c r="F67" s="549">
        <v>7.905011860078524</v>
      </c>
      <c r="G67" s="549">
        <v>9.4738110159366791</v>
      </c>
      <c r="H67" s="549">
        <v>10.037467257373658</v>
      </c>
      <c r="I67" s="549">
        <v>10.658848991700163</v>
      </c>
      <c r="J67" s="549">
        <v>14.488821279898229</v>
      </c>
      <c r="K67" s="549">
        <v>17.224756967587737</v>
      </c>
      <c r="L67" s="549">
        <v>21.401566686146918</v>
      </c>
      <c r="M67" s="549">
        <v>22.653405962688797</v>
      </c>
      <c r="N67" s="549">
        <v>22.036788569765619</v>
      </c>
      <c r="O67" s="550">
        <v>21.699833044398776</v>
      </c>
      <c r="P67" s="550">
        <v>22.390998402934745</v>
      </c>
      <c r="Q67" s="550">
        <v>23.212475310322361</v>
      </c>
      <c r="R67" s="550">
        <v>23.149796684626818</v>
      </c>
      <c r="S67" s="550">
        <v>22.789001952915001</v>
      </c>
      <c r="T67" s="550">
        <v>23.228094520648927</v>
      </c>
      <c r="U67" s="550">
        <v>23.747387260402871</v>
      </c>
      <c r="V67" s="550">
        <v>24.3679406064883</v>
      </c>
      <c r="W67" s="550">
        <v>24.70325288676764</v>
      </c>
      <c r="X67" s="550">
        <v>25.227218409683847</v>
      </c>
      <c r="Y67" s="551">
        <v>26.634331154244187</v>
      </c>
      <c r="Z67" s="551">
        <v>27.669182025415932</v>
      </c>
      <c r="AA67" s="551">
        <v>28.64616263549815</v>
      </c>
      <c r="AB67" s="551">
        <v>30.090662605039007</v>
      </c>
      <c r="AC67" s="551">
        <v>32.972830977734958</v>
      </c>
      <c r="AD67" s="551">
        <v>30.189764114478042</v>
      </c>
      <c r="AE67" s="551">
        <v>30.71363095622052</v>
      </c>
      <c r="AF67" s="551">
        <v>33.464125119687353</v>
      </c>
      <c r="AG67" s="551">
        <v>31.037608648699887</v>
      </c>
      <c r="AH67" s="551">
        <v>31.958161770589196</v>
      </c>
      <c r="AI67" s="551">
        <v>32.288904993676063</v>
      </c>
      <c r="AJ67" s="551">
        <v>31.800011645917081</v>
      </c>
      <c r="AK67" s="719">
        <v>31.473967827913839</v>
      </c>
      <c r="AL67" s="719">
        <v>32.474099182187182</v>
      </c>
      <c r="AM67" s="719">
        <v>32.559166132269901</v>
      </c>
      <c r="AN67" s="552">
        <v>32.388301620928608</v>
      </c>
    </row>
    <row r="68" spans="1:40" s="20" customFormat="1" x14ac:dyDescent="0.25">
      <c r="A68" s="400" t="s">
        <v>473</v>
      </c>
      <c r="B68" s="540">
        <v>6.4566382269142325E-2</v>
      </c>
      <c r="C68" s="540">
        <v>9.17181468171617E-2</v>
      </c>
      <c r="D68" s="540">
        <v>0.11015731189210151</v>
      </c>
      <c r="E68" s="540">
        <v>0.12075671810089822</v>
      </c>
      <c r="F68" s="540">
        <v>0.12547636379706203</v>
      </c>
      <c r="G68" s="540">
        <v>0.14950704543585724</v>
      </c>
      <c r="H68" s="540">
        <v>0.16791026893075126</v>
      </c>
      <c r="I68" s="540">
        <v>0.168934541080976</v>
      </c>
      <c r="J68" s="540">
        <v>0.23945816835815464</v>
      </c>
      <c r="K68" s="540">
        <v>0.25144157488605995</v>
      </c>
      <c r="L68" s="540">
        <v>0.31069357170051309</v>
      </c>
      <c r="M68" s="540">
        <v>0.36026982290261922</v>
      </c>
      <c r="N68" s="540">
        <v>0.35561950813684889</v>
      </c>
      <c r="O68" s="540">
        <v>0.36157924126048185</v>
      </c>
      <c r="P68" s="540">
        <v>0.32390370657044687</v>
      </c>
      <c r="Q68" s="540">
        <v>0.32526829327915985</v>
      </c>
      <c r="R68" s="540">
        <v>0.3215010176533567</v>
      </c>
      <c r="S68" s="540">
        <v>0.32421081816065062</v>
      </c>
      <c r="T68" s="540">
        <v>0.3331121439281709</v>
      </c>
      <c r="U68" s="540">
        <v>0.32736483983069981</v>
      </c>
      <c r="V68" s="540">
        <v>0.32031770885506455</v>
      </c>
      <c r="W68" s="540">
        <v>0.32382093223275266</v>
      </c>
      <c r="X68" s="540">
        <v>0.31598575253822103</v>
      </c>
      <c r="Y68" s="553">
        <v>0.30508994406583501</v>
      </c>
      <c r="Z68" s="553">
        <v>0.30252460605796516</v>
      </c>
      <c r="AA68" s="553">
        <v>0.30436006698391432</v>
      </c>
      <c r="AB68" s="553">
        <v>0.30679861311584744</v>
      </c>
      <c r="AC68" s="553">
        <v>0.30966691419486458</v>
      </c>
      <c r="AD68" s="553">
        <v>0.30278820171524429</v>
      </c>
      <c r="AE68" s="553">
        <v>0.30719310148139639</v>
      </c>
      <c r="AF68" s="553">
        <v>0.30958102947271776</v>
      </c>
      <c r="AG68" s="553">
        <v>0.30351198867844442</v>
      </c>
      <c r="AH68" s="553">
        <v>0.2980581401909615</v>
      </c>
      <c r="AI68" s="553">
        <v>0.31172897849766951</v>
      </c>
      <c r="AJ68" s="553">
        <v>0.3084339394309904</v>
      </c>
      <c r="AK68" s="553">
        <v>0.3060210363549426</v>
      </c>
      <c r="AL68" s="598">
        <v>0.29840899643174373</v>
      </c>
      <c r="AM68" s="598">
        <v>0.30051909570236324</v>
      </c>
      <c r="AN68" s="599">
        <v>0.30524443510682525</v>
      </c>
    </row>
    <row r="69" spans="1:40" s="374" customFormat="1" x14ac:dyDescent="0.25">
      <c r="A69" s="592" t="s">
        <v>690</v>
      </c>
      <c r="B69" s="593"/>
      <c r="C69" s="593"/>
      <c r="D69" s="593"/>
      <c r="E69" s="593"/>
      <c r="F69" s="593"/>
      <c r="G69" s="593"/>
      <c r="H69" s="593"/>
      <c r="I69" s="593"/>
      <c r="J69" s="593">
        <v>0</v>
      </c>
      <c r="K69" s="593">
        <v>0.14850608859715064</v>
      </c>
      <c r="L69" s="593">
        <v>0.17771058852810087</v>
      </c>
      <c r="M69" s="593">
        <v>0.20848732831167227</v>
      </c>
      <c r="N69" s="593">
        <v>0.22266810938140696</v>
      </c>
      <c r="O69" s="593">
        <v>0.22727463847306525</v>
      </c>
      <c r="P69" s="593">
        <v>0.18778025970120443</v>
      </c>
      <c r="Q69" s="593">
        <v>0.18702995097388894</v>
      </c>
      <c r="R69" s="593">
        <v>0.18388934923548902</v>
      </c>
      <c r="S69" s="593">
        <v>0.18726486414737617</v>
      </c>
      <c r="T69" s="593">
        <v>0.19427735355255016</v>
      </c>
      <c r="U69" s="593">
        <v>0.18818027656370395</v>
      </c>
      <c r="V69" s="593">
        <v>0.18590819123533669</v>
      </c>
      <c r="W69" s="593">
        <v>0.19661000479127455</v>
      </c>
      <c r="X69" s="593">
        <v>0.19277686692728457</v>
      </c>
      <c r="Y69" s="594">
        <v>0.19299142807526121</v>
      </c>
      <c r="Z69" s="594">
        <v>0.18515041505610116</v>
      </c>
      <c r="AA69" s="594">
        <v>0.19282643912122602</v>
      </c>
      <c r="AB69" s="594">
        <v>0.19342551044029391</v>
      </c>
      <c r="AC69" s="594">
        <v>0.1949716303900797</v>
      </c>
      <c r="AD69" s="594">
        <v>0.18959214673024896</v>
      </c>
      <c r="AE69" s="594">
        <v>0.18993132848373856</v>
      </c>
      <c r="AF69" s="594">
        <v>0.19502172375725751</v>
      </c>
      <c r="AG69" s="594">
        <v>0.18616251877037385</v>
      </c>
      <c r="AH69" s="594">
        <v>0.18379081780529891</v>
      </c>
      <c r="AI69" s="594">
        <v>0.19246484691376084</v>
      </c>
      <c r="AJ69" s="594">
        <v>0.19103927448255686</v>
      </c>
      <c r="AK69" s="594">
        <v>0.18938497335922919</v>
      </c>
      <c r="AL69" s="594">
        <v>0.18451304201713067</v>
      </c>
      <c r="AM69" s="594">
        <v>0.18451302268812939</v>
      </c>
      <c r="AN69" s="595">
        <v>0.18934126496176323</v>
      </c>
    </row>
    <row r="70" spans="1:40" s="374" customFormat="1" x14ac:dyDescent="0.25">
      <c r="A70" s="592" t="s">
        <v>689</v>
      </c>
      <c r="B70" s="593"/>
      <c r="C70" s="593"/>
      <c r="D70" s="593"/>
      <c r="E70" s="593"/>
      <c r="F70" s="593"/>
      <c r="G70" s="593"/>
      <c r="H70" s="593"/>
      <c r="I70" s="593"/>
      <c r="J70" s="593">
        <v>0</v>
      </c>
      <c r="K70" s="593">
        <v>0.35176641748309112</v>
      </c>
      <c r="L70" s="593">
        <v>0.4302352100001558</v>
      </c>
      <c r="M70" s="593">
        <v>0.4923348545843319</v>
      </c>
      <c r="N70" s="593">
        <v>0.46733404125464351</v>
      </c>
      <c r="O70" s="593">
        <v>0.47463993028974205</v>
      </c>
      <c r="P70" s="593">
        <v>0.45448802119530513</v>
      </c>
      <c r="Q70" s="593">
        <v>0.45942630151097691</v>
      </c>
      <c r="R70" s="593">
        <v>0.4553115510265755</v>
      </c>
      <c r="S70" s="593">
        <v>0.45639597519352443</v>
      </c>
      <c r="T70" s="593">
        <v>0.46479330755371256</v>
      </c>
      <c r="U70" s="593">
        <v>0.46038033395682271</v>
      </c>
      <c r="V70" s="593">
        <v>0.4489628265589376</v>
      </c>
      <c r="W70" s="593">
        <v>0.44358383105381261</v>
      </c>
      <c r="X70" s="593">
        <v>0.43210906430050355</v>
      </c>
      <c r="Y70" s="594">
        <v>0.40870370166877412</v>
      </c>
      <c r="Z70" s="594">
        <v>0.41236707587235694</v>
      </c>
      <c r="AA70" s="594">
        <v>0.4077922081251425</v>
      </c>
      <c r="AB70" s="594">
        <v>0.41363118575224345</v>
      </c>
      <c r="AC70" s="594">
        <v>0.4172276565502413</v>
      </c>
      <c r="AD70" s="594">
        <v>0.40566351006535201</v>
      </c>
      <c r="AE70" s="594">
        <v>0.40697352961074929</v>
      </c>
      <c r="AF70" s="594">
        <v>0.4128478245892146</v>
      </c>
      <c r="AG70" s="594">
        <v>0.40941729392143733</v>
      </c>
      <c r="AH70" s="594">
        <v>0.40590387533025707</v>
      </c>
      <c r="AI70" s="594">
        <v>0.42348402845675592</v>
      </c>
      <c r="AJ70" s="594">
        <v>0.41982852503666329</v>
      </c>
      <c r="AK70" s="594">
        <v>0.41614831235104871</v>
      </c>
      <c r="AL70" s="594">
        <v>0.40553783113165304</v>
      </c>
      <c r="AM70" s="594">
        <v>0.40918044767147183</v>
      </c>
      <c r="AN70" s="595">
        <v>0.414931576279777</v>
      </c>
    </row>
    <row r="71" spans="1:40" s="374" customFormat="1" x14ac:dyDescent="0.25">
      <c r="A71" s="592" t="s">
        <v>691</v>
      </c>
      <c r="B71" s="593"/>
      <c r="C71" s="593"/>
      <c r="D71" s="593"/>
      <c r="E71" s="593"/>
      <c r="F71" s="593"/>
      <c r="G71" s="593"/>
      <c r="H71" s="593"/>
      <c r="I71" s="593"/>
      <c r="J71" s="593"/>
      <c r="K71" s="593"/>
      <c r="L71" s="593"/>
      <c r="M71" s="593"/>
      <c r="N71" s="593"/>
      <c r="O71" s="593"/>
      <c r="P71" s="593"/>
      <c r="Q71" s="593"/>
      <c r="R71" s="593"/>
      <c r="S71" s="593"/>
      <c r="T71" s="593"/>
      <c r="U71" s="593"/>
      <c r="V71" s="593"/>
      <c r="W71" s="593"/>
      <c r="X71" s="593"/>
      <c r="Y71" s="594"/>
      <c r="Z71" s="594">
        <v>0.5643767931898428</v>
      </c>
      <c r="AA71" s="594">
        <v>0.56927532296505146</v>
      </c>
      <c r="AB71" s="594">
        <v>0.57728377380885232</v>
      </c>
      <c r="AC71" s="594">
        <v>0.56873159235762505</v>
      </c>
      <c r="AD71" s="594">
        <v>0.54971910209298513</v>
      </c>
      <c r="AE71" s="594">
        <v>0.55719983046045796</v>
      </c>
      <c r="AF71" s="594">
        <v>0.56176632343589261</v>
      </c>
      <c r="AG71" s="594">
        <v>0.55059283937006831</v>
      </c>
      <c r="AH71" s="594">
        <v>0.53942830795829055</v>
      </c>
      <c r="AI71" s="594">
        <v>0.56693118129321163</v>
      </c>
      <c r="AJ71" s="594">
        <v>0.55721932277827901</v>
      </c>
      <c r="AK71" s="594">
        <v>0.54878753598464158</v>
      </c>
      <c r="AL71" s="594">
        <v>0.53415209669244934</v>
      </c>
      <c r="AM71" s="594">
        <v>0.5443179593362325</v>
      </c>
      <c r="AN71" s="595">
        <v>0.55016315342948507</v>
      </c>
    </row>
    <row r="72" spans="1:40" s="374" customFormat="1" x14ac:dyDescent="0.25">
      <c r="A72" s="592" t="s">
        <v>692</v>
      </c>
      <c r="B72" s="593"/>
      <c r="C72" s="593"/>
      <c r="D72" s="593"/>
      <c r="E72" s="593"/>
      <c r="F72" s="593"/>
      <c r="G72" s="593"/>
      <c r="H72" s="593"/>
      <c r="I72" s="593"/>
      <c r="J72" s="593"/>
      <c r="K72" s="593"/>
      <c r="L72" s="593"/>
      <c r="M72" s="593"/>
      <c r="N72" s="593"/>
      <c r="O72" s="593"/>
      <c r="P72" s="593"/>
      <c r="Q72" s="593"/>
      <c r="R72" s="593"/>
      <c r="S72" s="593"/>
      <c r="T72" s="593"/>
      <c r="U72" s="593"/>
      <c r="V72" s="593"/>
      <c r="W72" s="593"/>
      <c r="X72" s="593"/>
      <c r="Y72" s="594"/>
      <c r="Z72" s="594">
        <v>0.14861706054786769</v>
      </c>
      <c r="AA72" s="594">
        <v>0.1486521568731555</v>
      </c>
      <c r="AB72" s="594">
        <v>0.14781690807399284</v>
      </c>
      <c r="AC72" s="594">
        <v>0.15739776883801135</v>
      </c>
      <c r="AD72" s="594">
        <v>0.15529686346379434</v>
      </c>
      <c r="AE72" s="594">
        <v>0.15786457689179717</v>
      </c>
      <c r="AF72" s="594">
        <v>0.15895125232832252</v>
      </c>
      <c r="AG72" s="594">
        <v>0.15593108540118356</v>
      </c>
      <c r="AH72" s="594">
        <v>0.15388821652599494</v>
      </c>
      <c r="AI72" s="594">
        <v>0.15929720767655015</v>
      </c>
      <c r="AJ72" s="594">
        <v>0.15983492217085937</v>
      </c>
      <c r="AK72" s="594">
        <v>0.16101708643117635</v>
      </c>
      <c r="AL72" s="594">
        <v>0.1576000983725997</v>
      </c>
      <c r="AM72" s="594">
        <v>0.15489847043201108</v>
      </c>
      <c r="AN72" s="595">
        <v>0.1589549223371251</v>
      </c>
    </row>
    <row r="73" spans="1:40" s="567" customFormat="1" x14ac:dyDescent="0.25">
      <c r="A73" s="596" t="s">
        <v>639</v>
      </c>
      <c r="B73" s="597"/>
      <c r="C73" s="597"/>
      <c r="D73" s="597"/>
      <c r="E73" s="597"/>
      <c r="F73" s="597"/>
      <c r="G73" s="597">
        <v>0</v>
      </c>
      <c r="H73" s="597">
        <v>3.5494850831094054E-3</v>
      </c>
      <c r="I73" s="597">
        <v>6.0174760640681274E-3</v>
      </c>
      <c r="J73" s="597">
        <v>0.19397251454185019</v>
      </c>
      <c r="K73" s="597">
        <v>0.23226069682560066</v>
      </c>
      <c r="L73" s="597">
        <v>0.28632245161710768</v>
      </c>
      <c r="M73" s="597">
        <v>0.40190429558466262</v>
      </c>
      <c r="N73" s="597">
        <v>0.42636341425210356</v>
      </c>
      <c r="O73" s="597">
        <v>0.46580445602596859</v>
      </c>
      <c r="P73" s="597">
        <v>0.42143039440643204</v>
      </c>
      <c r="Q73" s="597">
        <v>0.44113032257104523</v>
      </c>
      <c r="R73" s="597">
        <v>0.46460854905941373</v>
      </c>
      <c r="S73" s="597">
        <v>0.40893983521785637</v>
      </c>
      <c r="T73" s="597">
        <v>0.49483827476891279</v>
      </c>
      <c r="U73" s="597">
        <v>0.51323733434654151</v>
      </c>
      <c r="V73" s="597">
        <v>0.51859446893519245</v>
      </c>
      <c r="W73" s="597">
        <v>0.53024288182730428</v>
      </c>
      <c r="X73" s="597">
        <v>0.55031439392330794</v>
      </c>
      <c r="Y73" s="598">
        <v>0.56251837638789348</v>
      </c>
      <c r="Z73" s="598">
        <v>0.56137797555825475</v>
      </c>
      <c r="AA73" s="598">
        <v>0.58708992172904195</v>
      </c>
      <c r="AB73" s="598">
        <v>0.61288453868672066</v>
      </c>
      <c r="AC73" s="598">
        <v>0.65566533945557115</v>
      </c>
      <c r="AD73" s="598">
        <v>0.6467742470979011</v>
      </c>
      <c r="AE73" s="598">
        <v>0.7035372352874858</v>
      </c>
      <c r="AF73" s="598">
        <v>0.77807790714057867</v>
      </c>
      <c r="AG73" s="598">
        <v>0.67247789324413632</v>
      </c>
      <c r="AH73" s="598">
        <v>0.6791291392308324</v>
      </c>
      <c r="AI73" s="598">
        <v>0.59704284761108295</v>
      </c>
      <c r="AJ73" s="598">
        <v>0.57369926669574978</v>
      </c>
      <c r="AK73" s="598">
        <v>0.68505983607684506</v>
      </c>
      <c r="AL73" s="598">
        <v>0.74580080175163899</v>
      </c>
      <c r="AM73" s="598">
        <v>0.82832875277262952</v>
      </c>
      <c r="AN73" s="599">
        <v>0.88128475631698067</v>
      </c>
    </row>
    <row r="74" spans="1:40" s="374" customFormat="1" x14ac:dyDescent="0.25">
      <c r="A74" s="592" t="s">
        <v>694</v>
      </c>
      <c r="B74" s="593"/>
      <c r="C74" s="593"/>
      <c r="D74" s="593"/>
      <c r="E74" s="593"/>
      <c r="F74" s="593"/>
      <c r="G74" s="593"/>
      <c r="H74" s="593"/>
      <c r="I74" s="593"/>
      <c r="J74" s="593"/>
      <c r="K74" s="593"/>
      <c r="L74" s="593"/>
      <c r="M74" s="593"/>
      <c r="N74" s="593"/>
      <c r="O74" s="593"/>
      <c r="P74" s="593"/>
      <c r="Q74" s="593"/>
      <c r="R74" s="593"/>
      <c r="S74" s="593"/>
      <c r="T74" s="593"/>
      <c r="U74" s="593"/>
      <c r="V74" s="593"/>
      <c r="W74" s="593"/>
      <c r="X74" s="593"/>
      <c r="Y74" s="594"/>
      <c r="Z74" s="594">
        <v>0.41401722798349849</v>
      </c>
      <c r="AA74" s="594">
        <v>0.43297983275812346</v>
      </c>
      <c r="AB74" s="594">
        <v>0.45200340738107569</v>
      </c>
      <c r="AC74" s="594">
        <v>0.48355432194558151</v>
      </c>
      <c r="AD74" s="594">
        <v>0.47733881515432841</v>
      </c>
      <c r="AE74" s="594">
        <v>0.51923160486977005</v>
      </c>
      <c r="AF74" s="594">
        <v>0.57424485894229527</v>
      </c>
      <c r="AG74" s="594">
        <v>0.50114981491489174</v>
      </c>
      <c r="AH74" s="594">
        <v>0.51156366558893096</v>
      </c>
      <c r="AI74" s="594">
        <v>0.45756641897115025</v>
      </c>
      <c r="AJ74" s="594">
        <v>0.44710376789474188</v>
      </c>
      <c r="AK74" s="594">
        <v>0.53906991329467613</v>
      </c>
      <c r="AL74" s="594">
        <v>0.62800931909197688</v>
      </c>
      <c r="AM74" s="594">
        <v>0.7070938287018419</v>
      </c>
      <c r="AN74" s="595">
        <v>0.75543355342394036</v>
      </c>
    </row>
    <row r="75" spans="1:40" s="374" customFormat="1" x14ac:dyDescent="0.25">
      <c r="A75" s="592" t="s">
        <v>693</v>
      </c>
      <c r="B75" s="593"/>
      <c r="C75" s="593"/>
      <c r="D75" s="593"/>
      <c r="E75" s="593"/>
      <c r="F75" s="593"/>
      <c r="G75" s="593"/>
      <c r="H75" s="593"/>
      <c r="I75" s="593"/>
      <c r="J75" s="593"/>
      <c r="K75" s="593"/>
      <c r="L75" s="593"/>
      <c r="M75" s="593"/>
      <c r="N75" s="593"/>
      <c r="O75" s="593"/>
      <c r="P75" s="593"/>
      <c r="Q75" s="593"/>
      <c r="R75" s="593"/>
      <c r="S75" s="593"/>
      <c r="T75" s="593"/>
      <c r="U75" s="593"/>
      <c r="V75" s="593"/>
      <c r="W75" s="593"/>
      <c r="X75" s="593"/>
      <c r="Y75" s="594"/>
      <c r="Z75" s="594">
        <v>0.7218076155600287</v>
      </c>
      <c r="AA75" s="594">
        <v>0.7548674778363994</v>
      </c>
      <c r="AB75" s="594">
        <v>0.78803363641608226</v>
      </c>
      <c r="AC75" s="594">
        <v>0.84304026143375399</v>
      </c>
      <c r="AD75" s="594">
        <v>0.83094331566285551</v>
      </c>
      <c r="AE75" s="594">
        <v>0.90386957366527954</v>
      </c>
      <c r="AF75" s="594">
        <v>0.99963571354989722</v>
      </c>
      <c r="AG75" s="594">
        <v>0.85879732896323058</v>
      </c>
      <c r="AH75" s="594">
        <v>0.86546230992113726</v>
      </c>
      <c r="AI75" s="594">
        <v>0.75221108234445933</v>
      </c>
      <c r="AJ75" s="594">
        <v>0.71458317651883596</v>
      </c>
      <c r="AK75" s="594">
        <v>0.84759264237847631</v>
      </c>
      <c r="AL75" s="594">
        <v>0.8766896444028065</v>
      </c>
      <c r="AM75" s="594">
        <v>0.96312262049293362</v>
      </c>
      <c r="AN75" s="595">
        <v>1.0213993564280579</v>
      </c>
    </row>
    <row r="76" spans="1:40" s="374" customFormat="1" x14ac:dyDescent="0.25">
      <c r="A76" s="592" t="s">
        <v>695</v>
      </c>
      <c r="B76" s="593"/>
      <c r="C76" s="593"/>
      <c r="D76" s="593"/>
      <c r="E76" s="593"/>
      <c r="F76" s="593"/>
      <c r="G76" s="593"/>
      <c r="H76" s="593"/>
      <c r="I76" s="593"/>
      <c r="J76" s="593"/>
      <c r="K76" s="593"/>
      <c r="L76" s="593"/>
      <c r="M76" s="593"/>
      <c r="N76" s="593"/>
      <c r="O76" s="593"/>
      <c r="P76" s="593"/>
      <c r="Q76" s="593"/>
      <c r="R76" s="593"/>
      <c r="S76" s="593"/>
      <c r="T76" s="593"/>
      <c r="U76" s="593"/>
      <c r="V76" s="593"/>
      <c r="W76" s="593"/>
      <c r="X76" s="593"/>
      <c r="Y76" s="594"/>
      <c r="Z76" s="594">
        <v>0.9692015886476617</v>
      </c>
      <c r="AA76" s="594">
        <v>1.0099517059229401</v>
      </c>
      <c r="AB76" s="594">
        <v>1.0539555994373924</v>
      </c>
      <c r="AC76" s="594">
        <v>1.1163505858680145</v>
      </c>
      <c r="AD76" s="594">
        <v>1.07315365660408</v>
      </c>
      <c r="AE76" s="594">
        <v>1.1756678489359931</v>
      </c>
      <c r="AF76" s="594">
        <v>1.2649601882821415</v>
      </c>
      <c r="AG76" s="594">
        <v>1.0823841746211424</v>
      </c>
      <c r="AH76" s="594">
        <v>1.0925002722293065</v>
      </c>
      <c r="AI76" s="594">
        <v>0.97814406893372474</v>
      </c>
      <c r="AJ76" s="594">
        <v>0.73239924407456092</v>
      </c>
      <c r="AK76" s="594">
        <v>0.84909006735926296</v>
      </c>
      <c r="AL76" s="594">
        <v>0.90647153103602729</v>
      </c>
      <c r="AM76" s="594">
        <v>0.95244848801267257</v>
      </c>
      <c r="AN76" s="595">
        <v>0.97945927987042647</v>
      </c>
    </row>
    <row r="77" spans="1:40" s="374" customFormat="1" ht="14.25" customHeight="1" x14ac:dyDescent="0.25">
      <c r="A77" s="592" t="s">
        <v>696</v>
      </c>
      <c r="B77" s="593"/>
      <c r="C77" s="593"/>
      <c r="D77" s="593"/>
      <c r="E77" s="593"/>
      <c r="F77" s="593"/>
      <c r="G77" s="593"/>
      <c r="H77" s="593"/>
      <c r="I77" s="593"/>
      <c r="J77" s="593"/>
      <c r="K77" s="593"/>
      <c r="L77" s="593"/>
      <c r="M77" s="593"/>
      <c r="N77" s="593"/>
      <c r="O77" s="593"/>
      <c r="P77" s="593"/>
      <c r="Q77" s="593"/>
      <c r="R77" s="593"/>
      <c r="S77" s="593"/>
      <c r="T77" s="593"/>
      <c r="U77" s="593"/>
      <c r="V77" s="593"/>
      <c r="W77" s="593"/>
      <c r="X77" s="593"/>
      <c r="Y77" s="594"/>
      <c r="Z77" s="594">
        <v>0.32167353780216057</v>
      </c>
      <c r="AA77" s="594">
        <v>0.33854657363576779</v>
      </c>
      <c r="AB77" s="594">
        <v>0.35363841552379971</v>
      </c>
      <c r="AC77" s="594">
        <v>0.38489068485112243</v>
      </c>
      <c r="AD77" s="594">
        <v>0.39209866937665216</v>
      </c>
      <c r="AE77" s="594">
        <v>0.42153455384918592</v>
      </c>
      <c r="AF77" s="594">
        <v>0.48726408389433629</v>
      </c>
      <c r="AG77" s="594">
        <v>0.42764168236293265</v>
      </c>
      <c r="AH77" s="594">
        <v>0.43222337933121419</v>
      </c>
      <c r="AI77" s="594">
        <v>0.36941184211054451</v>
      </c>
      <c r="AJ77" s="594">
        <v>0.47890808418975639</v>
      </c>
      <c r="AK77" s="594">
        <v>0.58708490345994879</v>
      </c>
      <c r="AL77" s="594">
        <v>0.64983248575055885</v>
      </c>
      <c r="AM77" s="594">
        <v>0.75419219704426865</v>
      </c>
      <c r="AN77" s="595">
        <v>0.82264522160720654</v>
      </c>
    </row>
    <row r="78" spans="1:40" s="567" customFormat="1" x14ac:dyDescent="0.25">
      <c r="A78" s="596" t="s">
        <v>293</v>
      </c>
      <c r="B78" s="600">
        <v>6.8999174622410009E-2</v>
      </c>
      <c r="C78" s="600"/>
      <c r="D78" s="600"/>
      <c r="E78" s="600">
        <v>0.11179619301026329</v>
      </c>
      <c r="F78" s="600">
        <v>0.12666421495850902</v>
      </c>
      <c r="G78" s="600">
        <v>0.18255231986748011</v>
      </c>
      <c r="H78" s="600">
        <v>0.20275817045240069</v>
      </c>
      <c r="I78" s="600">
        <v>0.21483550902504395</v>
      </c>
      <c r="J78" s="600">
        <v>0.2382799808043389</v>
      </c>
      <c r="K78" s="600">
        <v>0.24800891821012855</v>
      </c>
      <c r="L78" s="600">
        <v>0.21172105973130231</v>
      </c>
      <c r="M78" s="600">
        <v>0.23657461206676414</v>
      </c>
      <c r="N78" s="600">
        <v>0.22552006920217549</v>
      </c>
      <c r="O78" s="601">
        <v>0.23422640648625581</v>
      </c>
      <c r="P78" s="601">
        <v>0.21391068949615719</v>
      </c>
      <c r="Q78" s="601">
        <v>0.21755314350563332</v>
      </c>
      <c r="R78" s="601">
        <v>0.21662909017503226</v>
      </c>
      <c r="S78" s="601">
        <v>0.21093570702020467</v>
      </c>
      <c r="T78" s="601">
        <v>0.21557592868862147</v>
      </c>
      <c r="U78" s="601">
        <v>0.21416376555071309</v>
      </c>
      <c r="V78" s="601">
        <v>0.18422414734184692</v>
      </c>
      <c r="W78" s="601">
        <v>0.18705507907748473</v>
      </c>
      <c r="X78" s="601">
        <v>0.181161520112293</v>
      </c>
      <c r="Y78" s="602">
        <v>0.18271600327646156</v>
      </c>
      <c r="Z78" s="602">
        <v>0.19198343088397066</v>
      </c>
      <c r="AA78" s="602">
        <v>0.2022887582859913</v>
      </c>
      <c r="AB78" s="602">
        <v>0.19207697945394916</v>
      </c>
      <c r="AC78" s="602">
        <v>0.1933110382970204</v>
      </c>
      <c r="AD78" s="602">
        <v>0.19280519742273416</v>
      </c>
      <c r="AE78" s="602">
        <v>0.19110210716505099</v>
      </c>
      <c r="AF78" s="602">
        <v>0.19415504632436004</v>
      </c>
      <c r="AG78" s="615">
        <v>0.19403074900893569</v>
      </c>
      <c r="AH78" s="615">
        <v>0.18879991238969854</v>
      </c>
      <c r="AI78" s="615">
        <v>0.18811014214495622</v>
      </c>
      <c r="AJ78" s="615">
        <v>0.17868129029381513</v>
      </c>
      <c r="AK78" s="615">
        <v>0.17521451251313896</v>
      </c>
      <c r="AL78" s="615">
        <v>0.19365373410653408</v>
      </c>
      <c r="AM78" s="615">
        <v>0.18439389509022167</v>
      </c>
      <c r="AN78" s="543">
        <v>0.21110919823030916</v>
      </c>
    </row>
    <row r="79" spans="1:40" s="374" customFormat="1" x14ac:dyDescent="0.25">
      <c r="A79" s="592" t="s">
        <v>698</v>
      </c>
      <c r="B79" s="603"/>
      <c r="C79" s="603"/>
      <c r="D79" s="603"/>
      <c r="E79" s="603"/>
      <c r="F79" s="603"/>
      <c r="G79" s="603"/>
      <c r="H79" s="603"/>
      <c r="I79" s="603"/>
      <c r="J79" s="603"/>
      <c r="K79" s="603"/>
      <c r="L79" s="603"/>
      <c r="M79" s="603"/>
      <c r="N79" s="603"/>
      <c r="O79" s="604"/>
      <c r="P79" s="604"/>
      <c r="Q79" s="604"/>
      <c r="R79" s="604"/>
      <c r="S79" s="604"/>
      <c r="T79" s="604"/>
      <c r="U79" s="604"/>
      <c r="V79" s="604"/>
      <c r="W79" s="604"/>
      <c r="X79" s="604"/>
      <c r="Y79" s="605"/>
      <c r="Z79" s="605">
        <v>0.1265526409414168</v>
      </c>
      <c r="AA79" s="605">
        <v>0.13171474390761667</v>
      </c>
      <c r="AB79" s="605">
        <v>0.12434312833093686</v>
      </c>
      <c r="AC79" s="605">
        <v>0.12350075953070874</v>
      </c>
      <c r="AD79" s="605">
        <v>0.2173512262643667</v>
      </c>
      <c r="AE79" s="605">
        <v>0.20978458177610912</v>
      </c>
      <c r="AF79" s="605">
        <v>0.12171064593661927</v>
      </c>
      <c r="AG79" s="616">
        <v>0.12088193038678174</v>
      </c>
      <c r="AH79" s="616">
        <v>0.11541025703535759</v>
      </c>
      <c r="AI79" s="616">
        <v>0.11489244821505482</v>
      </c>
      <c r="AJ79" s="616">
        <v>0.10931107806409496</v>
      </c>
      <c r="AK79" s="616">
        <v>0.11044648685839353</v>
      </c>
      <c r="AL79" s="616">
        <v>0.11875685895413285</v>
      </c>
      <c r="AM79" s="616">
        <v>0.11606742442868506</v>
      </c>
      <c r="AN79" s="560">
        <v>0.13425205771221349</v>
      </c>
    </row>
    <row r="80" spans="1:40" s="374" customFormat="1" x14ac:dyDescent="0.25">
      <c r="A80" s="592" t="s">
        <v>697</v>
      </c>
      <c r="B80" s="603"/>
      <c r="C80" s="603"/>
      <c r="D80" s="603"/>
      <c r="E80" s="603"/>
      <c r="F80" s="603"/>
      <c r="G80" s="603"/>
      <c r="H80" s="603"/>
      <c r="I80" s="603"/>
      <c r="J80" s="603"/>
      <c r="K80" s="603"/>
      <c r="L80" s="603"/>
      <c r="M80" s="603"/>
      <c r="N80" s="603"/>
      <c r="O80" s="604"/>
      <c r="P80" s="604"/>
      <c r="Q80" s="604"/>
      <c r="R80" s="604"/>
      <c r="S80" s="604"/>
      <c r="T80" s="604"/>
      <c r="U80" s="604"/>
      <c r="V80" s="604"/>
      <c r="W80" s="604"/>
      <c r="X80" s="604"/>
      <c r="Y80" s="605"/>
      <c r="Z80" s="605">
        <v>0.24664370623378445</v>
      </c>
      <c r="AA80" s="605">
        <v>0.25963576151724976</v>
      </c>
      <c r="AB80" s="605">
        <v>0.24254682122253601</v>
      </c>
      <c r="AC80" s="605">
        <v>0.24446618659887148</v>
      </c>
      <c r="AD80" s="605">
        <v>0.1368342911550405</v>
      </c>
      <c r="AE80" s="605">
        <v>0.13356340088671179</v>
      </c>
      <c r="AF80" s="605">
        <v>0.23906559470083252</v>
      </c>
      <c r="AG80" s="616">
        <v>0.23322407193500674</v>
      </c>
      <c r="AH80" s="616">
        <v>0.23605947887180428</v>
      </c>
      <c r="AI80" s="616">
        <v>0.23409313509326096</v>
      </c>
      <c r="AJ80" s="616">
        <v>0.21868617410172952</v>
      </c>
      <c r="AK80" s="616">
        <v>0.22070585075040938</v>
      </c>
      <c r="AL80" s="616">
        <v>0.23829055484983969</v>
      </c>
      <c r="AM80" s="616">
        <v>0.23175237803368734</v>
      </c>
      <c r="AN80" s="560">
        <v>0.26195028229941419</v>
      </c>
    </row>
    <row r="81" spans="1:40" s="374" customFormat="1" x14ac:dyDescent="0.25">
      <c r="A81" s="592" t="s">
        <v>699</v>
      </c>
      <c r="B81" s="603"/>
      <c r="C81" s="603"/>
      <c r="D81" s="603"/>
      <c r="E81" s="603"/>
      <c r="F81" s="603"/>
      <c r="G81" s="603"/>
      <c r="H81" s="603"/>
      <c r="I81" s="603"/>
      <c r="J81" s="603"/>
      <c r="K81" s="603"/>
      <c r="L81" s="603"/>
      <c r="M81" s="603"/>
      <c r="N81" s="603"/>
      <c r="O81" s="604"/>
      <c r="P81" s="604"/>
      <c r="Q81" s="604"/>
      <c r="R81" s="604"/>
      <c r="S81" s="604"/>
      <c r="T81" s="604"/>
      <c r="U81" s="604"/>
      <c r="V81" s="604"/>
      <c r="W81" s="604"/>
      <c r="X81" s="604"/>
      <c r="Y81" s="605"/>
      <c r="Z81" s="605">
        <v>0.36681082356951095</v>
      </c>
      <c r="AA81" s="605">
        <v>0.38616881529782882</v>
      </c>
      <c r="AB81" s="605">
        <v>0.3659544344689975</v>
      </c>
      <c r="AC81" s="605">
        <v>0.36574772802102001</v>
      </c>
      <c r="AD81" s="605">
        <v>0.34472166997076353</v>
      </c>
      <c r="AE81" s="605">
        <v>0.33731341316918156</v>
      </c>
      <c r="AF81" s="605">
        <v>0.34448433343571377</v>
      </c>
      <c r="AG81" s="616">
        <v>0.36355000240003238</v>
      </c>
      <c r="AH81" s="616">
        <v>0.35437858316475501</v>
      </c>
      <c r="AI81" s="616">
        <v>0.35158289177488999</v>
      </c>
      <c r="AJ81" s="616">
        <v>0.3286482350221111</v>
      </c>
      <c r="AK81" s="616">
        <v>0.31385127584504147</v>
      </c>
      <c r="AL81" s="616">
        <v>0.35624452787024374</v>
      </c>
      <c r="AM81" s="616">
        <v>0.33944085836502463</v>
      </c>
      <c r="AN81" s="560">
        <v>0.38580535499219831</v>
      </c>
    </row>
    <row r="82" spans="1:40" s="374" customFormat="1" x14ac:dyDescent="0.25">
      <c r="A82" s="592" t="s">
        <v>700</v>
      </c>
      <c r="B82" s="603"/>
      <c r="C82" s="603"/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4"/>
      <c r="P82" s="604"/>
      <c r="Q82" s="604"/>
      <c r="R82" s="604"/>
      <c r="S82" s="604"/>
      <c r="T82" s="604"/>
      <c r="U82" s="604"/>
      <c r="V82" s="604"/>
      <c r="W82" s="604"/>
      <c r="X82" s="604"/>
      <c r="Y82" s="605"/>
      <c r="Z82" s="605">
        <v>8.9226011933675284E-2</v>
      </c>
      <c r="AA82" s="605">
        <v>9.4210500269778508E-2</v>
      </c>
      <c r="AB82" s="605">
        <v>8.9877900599470442E-2</v>
      </c>
      <c r="AC82" s="605">
        <v>9.1958790824896219E-2</v>
      </c>
      <c r="AD82" s="605">
        <v>0.10206578893123906</v>
      </c>
      <c r="AE82" s="605">
        <v>0.10377038336275358</v>
      </c>
      <c r="AF82" s="605">
        <v>0.10436366055400022</v>
      </c>
      <c r="AG82" s="616">
        <v>9.2777234346364437E-2</v>
      </c>
      <c r="AH82" s="616">
        <v>8.9900099927382807E-2</v>
      </c>
      <c r="AI82" s="616">
        <v>9.0468192216130741E-2</v>
      </c>
      <c r="AJ82" s="616">
        <v>8.9106330911973952E-2</v>
      </c>
      <c r="AK82" s="616">
        <v>9.2407048062994837E-2</v>
      </c>
      <c r="AL82" s="616">
        <v>9.6538567303726106E-2</v>
      </c>
      <c r="AM82" s="616">
        <v>9.1784621787774773E-2</v>
      </c>
      <c r="AN82" s="560">
        <v>0.10676349657507639</v>
      </c>
    </row>
    <row r="83" spans="1:40" x14ac:dyDescent="0.25">
      <c r="A83" s="521" t="s">
        <v>772</v>
      </c>
      <c r="Z83" s="394"/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  <c r="AL83" s="734"/>
      <c r="AM83" s="734"/>
      <c r="AN83" s="734"/>
    </row>
    <row r="84" spans="1:40" x14ac:dyDescent="0.25">
      <c r="AJ84" s="394"/>
    </row>
    <row r="85" spans="1:40" x14ac:dyDescent="0.25">
      <c r="AJ85" s="714"/>
    </row>
  </sheetData>
  <mergeCells count="2">
    <mergeCell ref="A2:AN2"/>
    <mergeCell ref="A33:AN3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K200"/>
  <sheetViews>
    <sheetView workbookViewId="0">
      <selection activeCell="B6" sqref="B6"/>
    </sheetView>
  </sheetViews>
  <sheetFormatPr defaultRowHeight="15" x14ac:dyDescent="0.25"/>
  <cols>
    <col min="1" max="1" width="35.5703125" customWidth="1"/>
    <col min="2" max="2" width="14.28515625" customWidth="1"/>
  </cols>
  <sheetData>
    <row r="3" spans="1:2" ht="18.75" x14ac:dyDescent="0.3">
      <c r="A3" s="738" t="s">
        <v>74</v>
      </c>
      <c r="B3" s="738"/>
    </row>
    <row r="4" spans="1:2" x14ac:dyDescent="0.25">
      <c r="A4" s="720"/>
      <c r="B4" s="721" t="s">
        <v>769</v>
      </c>
    </row>
    <row r="5" spans="1:2" x14ac:dyDescent="0.25">
      <c r="A5" s="721" t="s">
        <v>481</v>
      </c>
      <c r="B5" s="721">
        <v>1716</v>
      </c>
    </row>
    <row r="6" spans="1:2" x14ac:dyDescent="0.25">
      <c r="A6" s="29" t="s">
        <v>480</v>
      </c>
      <c r="B6" s="727">
        <v>1263</v>
      </c>
    </row>
    <row r="7" spans="1:2" x14ac:dyDescent="0.25">
      <c r="A7" s="29" t="s">
        <v>713</v>
      </c>
      <c r="B7" s="727">
        <v>372</v>
      </c>
    </row>
    <row r="8" spans="1:2" x14ac:dyDescent="0.25">
      <c r="A8" s="29" t="s">
        <v>483</v>
      </c>
      <c r="B8" s="727">
        <v>59</v>
      </c>
    </row>
    <row r="9" spans="1:2" x14ac:dyDescent="0.25">
      <c r="A9" s="29" t="s">
        <v>484</v>
      </c>
      <c r="B9" s="727">
        <v>2</v>
      </c>
    </row>
    <row r="10" spans="1:2" x14ac:dyDescent="0.25">
      <c r="A10" s="29" t="s">
        <v>485</v>
      </c>
      <c r="B10" s="727">
        <v>8</v>
      </c>
    </row>
    <row r="11" spans="1:2" x14ac:dyDescent="0.25">
      <c r="A11" s="29" t="s">
        <v>486</v>
      </c>
      <c r="B11" s="727">
        <v>46</v>
      </c>
    </row>
    <row r="12" spans="1:2" x14ac:dyDescent="0.25">
      <c r="A12" s="29" t="s">
        <v>487</v>
      </c>
      <c r="B12" s="727">
        <v>4</v>
      </c>
    </row>
    <row r="13" spans="1:2" x14ac:dyDescent="0.25">
      <c r="A13" s="29" t="s">
        <v>488</v>
      </c>
      <c r="B13" s="727">
        <v>2</v>
      </c>
    </row>
    <row r="14" spans="1:2" x14ac:dyDescent="0.25">
      <c r="A14" s="29" t="s">
        <v>489</v>
      </c>
      <c r="B14" s="727">
        <v>3</v>
      </c>
    </row>
    <row r="15" spans="1:2" x14ac:dyDescent="0.25">
      <c r="A15" s="721" t="s">
        <v>60</v>
      </c>
      <c r="B15" s="728">
        <f>SUM(B16:B29)</f>
        <v>61</v>
      </c>
    </row>
    <row r="16" spans="1:2" x14ac:dyDescent="0.25">
      <c r="A16" s="29" t="s">
        <v>714</v>
      </c>
      <c r="B16" s="727">
        <v>36</v>
      </c>
    </row>
    <row r="17" spans="1:2" x14ac:dyDescent="0.25">
      <c r="A17" s="29" t="s">
        <v>715</v>
      </c>
      <c r="B17" s="727">
        <v>8</v>
      </c>
    </row>
    <row r="18" spans="1:2" x14ac:dyDescent="0.25">
      <c r="A18" s="29" t="s">
        <v>493</v>
      </c>
      <c r="B18" s="727">
        <v>4</v>
      </c>
    </row>
    <row r="19" spans="1:2" x14ac:dyDescent="0.25">
      <c r="A19" s="29" t="s">
        <v>494</v>
      </c>
      <c r="B19" s="727">
        <v>3</v>
      </c>
    </row>
    <row r="20" spans="1:2" x14ac:dyDescent="0.25">
      <c r="A20" s="29" t="s">
        <v>495</v>
      </c>
      <c r="B20" s="727">
        <v>0</v>
      </c>
    </row>
    <row r="21" spans="1:2" x14ac:dyDescent="0.25">
      <c r="A21" s="29" t="s">
        <v>496</v>
      </c>
      <c r="B21" s="727">
        <v>4</v>
      </c>
    </row>
    <row r="22" spans="1:2" x14ac:dyDescent="0.25">
      <c r="A22" s="29" t="s">
        <v>497</v>
      </c>
      <c r="B22" s="727">
        <v>0</v>
      </c>
    </row>
    <row r="23" spans="1:2" x14ac:dyDescent="0.25">
      <c r="A23" s="29" t="s">
        <v>498</v>
      </c>
      <c r="B23" s="727">
        <v>0</v>
      </c>
    </row>
    <row r="24" spans="1:2" x14ac:dyDescent="0.25">
      <c r="A24" s="29" t="s">
        <v>499</v>
      </c>
      <c r="B24" s="727">
        <v>1</v>
      </c>
    </row>
    <row r="25" spans="1:2" x14ac:dyDescent="0.25">
      <c r="A25" s="29" t="s">
        <v>500</v>
      </c>
      <c r="B25" s="727">
        <v>0</v>
      </c>
    </row>
    <row r="26" spans="1:2" x14ac:dyDescent="0.25">
      <c r="A26" s="29" t="s">
        <v>501</v>
      </c>
      <c r="B26" s="727">
        <v>2</v>
      </c>
    </row>
    <row r="27" spans="1:2" x14ac:dyDescent="0.25">
      <c r="A27" s="29" t="s">
        <v>502</v>
      </c>
      <c r="B27" s="727">
        <v>3</v>
      </c>
    </row>
    <row r="28" spans="1:2" x14ac:dyDescent="0.25">
      <c r="A28" s="29" t="s">
        <v>504</v>
      </c>
      <c r="B28" s="727">
        <v>0</v>
      </c>
    </row>
    <row r="29" spans="1:2" x14ac:dyDescent="0.25">
      <c r="A29" s="29" t="s">
        <v>503</v>
      </c>
      <c r="B29" s="727">
        <v>0</v>
      </c>
    </row>
    <row r="30" spans="1:2" x14ac:dyDescent="0.25">
      <c r="A30" s="721" t="s">
        <v>61</v>
      </c>
      <c r="B30" s="728">
        <f>SUM(B31:B44)</f>
        <v>72</v>
      </c>
    </row>
    <row r="31" spans="1:2" x14ac:dyDescent="0.25">
      <c r="A31" s="29" t="s">
        <v>716</v>
      </c>
      <c r="B31" s="727">
        <f>22+14</f>
        <v>36</v>
      </c>
    </row>
    <row r="32" spans="1:2" x14ac:dyDescent="0.25">
      <c r="A32" s="29" t="s">
        <v>717</v>
      </c>
      <c r="B32" s="727">
        <v>12</v>
      </c>
    </row>
    <row r="33" spans="1:2" x14ac:dyDescent="0.25">
      <c r="A33" s="29" t="s">
        <v>506</v>
      </c>
      <c r="B33" s="727">
        <v>0</v>
      </c>
    </row>
    <row r="34" spans="1:2" x14ac:dyDescent="0.25">
      <c r="A34" s="29" t="s">
        <v>507</v>
      </c>
      <c r="B34" s="727">
        <v>0</v>
      </c>
    </row>
    <row r="35" spans="1:2" x14ac:dyDescent="0.25">
      <c r="A35" s="29" t="s">
        <v>508</v>
      </c>
      <c r="B35" s="727">
        <v>1</v>
      </c>
    </row>
    <row r="36" spans="1:2" x14ac:dyDescent="0.25">
      <c r="A36" s="29" t="s">
        <v>509</v>
      </c>
      <c r="B36" s="727">
        <v>1</v>
      </c>
    </row>
    <row r="37" spans="1:2" x14ac:dyDescent="0.25">
      <c r="A37" s="29" t="s">
        <v>510</v>
      </c>
      <c r="B37" s="727">
        <v>0</v>
      </c>
    </row>
    <row r="38" spans="1:2" x14ac:dyDescent="0.25">
      <c r="A38" s="29" t="s">
        <v>511</v>
      </c>
      <c r="B38" s="727">
        <v>0</v>
      </c>
    </row>
    <row r="39" spans="1:2" x14ac:dyDescent="0.25">
      <c r="A39" s="29" t="s">
        <v>512</v>
      </c>
      <c r="B39" s="727">
        <v>1</v>
      </c>
    </row>
    <row r="40" spans="1:2" x14ac:dyDescent="0.25">
      <c r="A40" s="29" t="s">
        <v>513</v>
      </c>
      <c r="B40" s="727">
        <v>3</v>
      </c>
    </row>
    <row r="41" spans="1:2" x14ac:dyDescent="0.25">
      <c r="A41" s="29" t="s">
        <v>514</v>
      </c>
      <c r="B41" s="727">
        <v>1</v>
      </c>
    </row>
    <row r="42" spans="1:2" x14ac:dyDescent="0.25">
      <c r="A42" s="29" t="s">
        <v>515</v>
      </c>
      <c r="B42" s="727">
        <v>0</v>
      </c>
    </row>
    <row r="43" spans="1:2" x14ac:dyDescent="0.25">
      <c r="A43" s="29" t="s">
        <v>516</v>
      </c>
      <c r="B43" s="727">
        <v>14</v>
      </c>
    </row>
    <row r="44" spans="1:2" x14ac:dyDescent="0.25">
      <c r="A44" s="29" t="s">
        <v>718</v>
      </c>
      <c r="B44" s="727">
        <v>3</v>
      </c>
    </row>
    <row r="45" spans="1:2" x14ac:dyDescent="0.25">
      <c r="A45" s="721" t="s">
        <v>62</v>
      </c>
      <c r="B45" s="728">
        <f>SUM(B46:B58)</f>
        <v>61</v>
      </c>
    </row>
    <row r="46" spans="1:2" x14ac:dyDescent="0.25">
      <c r="A46" s="29" t="s">
        <v>719</v>
      </c>
      <c r="B46" s="727">
        <v>51</v>
      </c>
    </row>
    <row r="47" spans="1:2" x14ac:dyDescent="0.25">
      <c r="A47" s="29" t="s">
        <v>519</v>
      </c>
      <c r="B47" s="727">
        <v>2</v>
      </c>
    </row>
    <row r="48" spans="1:2" x14ac:dyDescent="0.25">
      <c r="A48" s="29" t="s">
        <v>520</v>
      </c>
      <c r="B48" s="727">
        <v>1</v>
      </c>
    </row>
    <row r="49" spans="1:2" x14ac:dyDescent="0.25">
      <c r="A49" s="29" t="s">
        <v>521</v>
      </c>
      <c r="B49" s="727">
        <v>1</v>
      </c>
    </row>
    <row r="50" spans="1:2" x14ac:dyDescent="0.25">
      <c r="A50" s="29" t="s">
        <v>522</v>
      </c>
      <c r="B50" s="727">
        <v>1</v>
      </c>
    </row>
    <row r="51" spans="1:2" x14ac:dyDescent="0.25">
      <c r="A51" s="29" t="s">
        <v>523</v>
      </c>
      <c r="B51" s="727">
        <v>1</v>
      </c>
    </row>
    <row r="52" spans="1:2" x14ac:dyDescent="0.25">
      <c r="A52" s="29" t="s">
        <v>524</v>
      </c>
      <c r="B52" s="727">
        <v>0</v>
      </c>
    </row>
    <row r="53" spans="1:2" x14ac:dyDescent="0.25">
      <c r="A53" s="29" t="s">
        <v>525</v>
      </c>
      <c r="B53" s="727">
        <v>0</v>
      </c>
    </row>
    <row r="54" spans="1:2" x14ac:dyDescent="0.25">
      <c r="A54" s="29" t="s">
        <v>526</v>
      </c>
      <c r="B54" s="727">
        <v>0</v>
      </c>
    </row>
    <row r="55" spans="1:2" x14ac:dyDescent="0.25">
      <c r="A55" s="29" t="s">
        <v>527</v>
      </c>
      <c r="B55" s="727">
        <v>1</v>
      </c>
    </row>
    <row r="56" spans="1:2" x14ac:dyDescent="0.25">
      <c r="A56" s="29" t="s">
        <v>528</v>
      </c>
      <c r="B56" s="727">
        <v>1</v>
      </c>
    </row>
    <row r="57" spans="1:2" x14ac:dyDescent="0.25">
      <c r="A57" s="29" t="s">
        <v>529</v>
      </c>
      <c r="B57" s="727">
        <v>1</v>
      </c>
    </row>
    <row r="58" spans="1:2" x14ac:dyDescent="0.25">
      <c r="A58" s="29" t="s">
        <v>530</v>
      </c>
      <c r="B58" s="727">
        <v>1</v>
      </c>
    </row>
    <row r="59" spans="1:2" x14ac:dyDescent="0.25">
      <c r="A59" s="721" t="s">
        <v>63</v>
      </c>
      <c r="B59" s="728">
        <f>SUM(B60:B71)</f>
        <v>37</v>
      </c>
    </row>
    <row r="60" spans="1:2" x14ac:dyDescent="0.25">
      <c r="A60" s="29" t="s">
        <v>720</v>
      </c>
      <c r="B60" s="727">
        <v>25</v>
      </c>
    </row>
    <row r="61" spans="1:2" x14ac:dyDescent="0.25">
      <c r="A61" s="29" t="s">
        <v>532</v>
      </c>
      <c r="B61" s="727">
        <v>1</v>
      </c>
    </row>
    <row r="62" spans="1:2" x14ac:dyDescent="0.25">
      <c r="A62" s="29" t="s">
        <v>533</v>
      </c>
      <c r="B62" s="727">
        <v>1</v>
      </c>
    </row>
    <row r="63" spans="1:2" x14ac:dyDescent="0.25">
      <c r="A63" s="29" t="s">
        <v>534</v>
      </c>
      <c r="B63" s="727">
        <v>0</v>
      </c>
    </row>
    <row r="64" spans="1:2" x14ac:dyDescent="0.25">
      <c r="A64" s="29" t="s">
        <v>535</v>
      </c>
      <c r="B64" s="727">
        <v>2</v>
      </c>
    </row>
    <row r="65" spans="1:2" x14ac:dyDescent="0.25">
      <c r="A65" s="29" t="s">
        <v>536</v>
      </c>
      <c r="B65" s="727">
        <v>1</v>
      </c>
    </row>
    <row r="66" spans="1:2" x14ac:dyDescent="0.25">
      <c r="A66" s="29" t="s">
        <v>63</v>
      </c>
      <c r="B66" s="727">
        <v>5</v>
      </c>
    </row>
    <row r="67" spans="1:2" x14ac:dyDescent="0.25">
      <c r="A67" s="29" t="s">
        <v>538</v>
      </c>
      <c r="B67" s="727">
        <v>0</v>
      </c>
    </row>
    <row r="68" spans="1:2" x14ac:dyDescent="0.25">
      <c r="A68" s="29" t="s">
        <v>539</v>
      </c>
      <c r="B68" s="727">
        <v>0</v>
      </c>
    </row>
    <row r="69" spans="1:2" x14ac:dyDescent="0.25">
      <c r="A69" s="29" t="s">
        <v>540</v>
      </c>
      <c r="B69" s="727">
        <v>1</v>
      </c>
    </row>
    <row r="70" spans="1:2" x14ac:dyDescent="0.25">
      <c r="A70" s="29" t="s">
        <v>541</v>
      </c>
      <c r="B70" s="727">
        <v>0</v>
      </c>
    </row>
    <row r="71" spans="1:2" x14ac:dyDescent="0.25">
      <c r="A71" s="29" t="s">
        <v>537</v>
      </c>
      <c r="B71" s="727">
        <v>1</v>
      </c>
    </row>
    <row r="72" spans="1:2" x14ac:dyDescent="0.25">
      <c r="A72" s="721" t="s">
        <v>64</v>
      </c>
      <c r="B72" s="728">
        <v>72</v>
      </c>
    </row>
    <row r="73" spans="1:2" x14ac:dyDescent="0.25">
      <c r="A73" s="29" t="s">
        <v>721</v>
      </c>
      <c r="B73" s="727">
        <v>61</v>
      </c>
    </row>
    <row r="74" spans="1:2" x14ac:dyDescent="0.25">
      <c r="A74" s="29" t="s">
        <v>542</v>
      </c>
      <c r="B74" s="727">
        <v>0</v>
      </c>
    </row>
    <row r="75" spans="1:2" x14ac:dyDescent="0.25">
      <c r="A75" s="29" t="s">
        <v>543</v>
      </c>
      <c r="B75" s="727">
        <v>5</v>
      </c>
    </row>
    <row r="76" spans="1:2" x14ac:dyDescent="0.25">
      <c r="A76" s="29" t="s">
        <v>544</v>
      </c>
      <c r="B76" s="727">
        <v>1</v>
      </c>
    </row>
    <row r="77" spans="1:2" x14ac:dyDescent="0.25">
      <c r="A77" s="29" t="s">
        <v>545</v>
      </c>
      <c r="B77" s="727">
        <v>1</v>
      </c>
    </row>
    <row r="78" spans="1:2" x14ac:dyDescent="0.25">
      <c r="A78" s="29" t="s">
        <v>546</v>
      </c>
      <c r="B78" s="727">
        <v>0</v>
      </c>
    </row>
    <row r="79" spans="1:2" x14ac:dyDescent="0.25">
      <c r="A79" s="29" t="s">
        <v>547</v>
      </c>
      <c r="B79" s="727">
        <v>3</v>
      </c>
    </row>
    <row r="80" spans="1:2" x14ac:dyDescent="0.25">
      <c r="A80" s="29" t="s">
        <v>548</v>
      </c>
      <c r="B80" s="727">
        <v>0</v>
      </c>
    </row>
    <row r="81" spans="1:2" x14ac:dyDescent="0.25">
      <c r="A81" s="29" t="s">
        <v>549</v>
      </c>
      <c r="B81" s="727">
        <v>0</v>
      </c>
    </row>
    <row r="82" spans="1:2" x14ac:dyDescent="0.25">
      <c r="A82" s="29" t="s">
        <v>550</v>
      </c>
      <c r="B82" s="727">
        <v>2</v>
      </c>
    </row>
    <row r="83" spans="1:2" x14ac:dyDescent="0.25">
      <c r="A83" s="29" t="s">
        <v>551</v>
      </c>
      <c r="B83" s="727">
        <v>0</v>
      </c>
    </row>
    <row r="84" spans="1:2" x14ac:dyDescent="0.25">
      <c r="A84" s="29" t="s">
        <v>552</v>
      </c>
      <c r="B84" s="727">
        <v>0</v>
      </c>
    </row>
    <row r="85" spans="1:2" x14ac:dyDescent="0.25">
      <c r="A85" s="29" t="s">
        <v>553</v>
      </c>
      <c r="B85" s="727">
        <v>0</v>
      </c>
    </row>
    <row r="86" spans="1:2" x14ac:dyDescent="0.25">
      <c r="A86" s="29" t="s">
        <v>555</v>
      </c>
      <c r="B86" s="727">
        <v>0</v>
      </c>
    </row>
    <row r="87" spans="1:2" x14ac:dyDescent="0.25">
      <c r="A87" s="29" t="s">
        <v>554</v>
      </c>
      <c r="B87" s="727">
        <v>0</v>
      </c>
    </row>
    <row r="88" spans="1:2" x14ac:dyDescent="0.25">
      <c r="A88" s="721" t="s">
        <v>65</v>
      </c>
      <c r="B88" s="728">
        <f>SUM(B89:B110)</f>
        <v>44</v>
      </c>
    </row>
    <row r="89" spans="1:2" x14ac:dyDescent="0.25">
      <c r="A89" s="29" t="s">
        <v>722</v>
      </c>
      <c r="B89" s="727">
        <v>27</v>
      </c>
    </row>
    <row r="90" spans="1:2" x14ac:dyDescent="0.25">
      <c r="A90" s="29" t="s">
        <v>557</v>
      </c>
      <c r="B90" s="727">
        <v>3</v>
      </c>
    </row>
    <row r="91" spans="1:2" x14ac:dyDescent="0.25">
      <c r="A91" s="29" t="s">
        <v>558</v>
      </c>
      <c r="B91" s="727">
        <v>0</v>
      </c>
    </row>
    <row r="92" spans="1:2" x14ac:dyDescent="0.25">
      <c r="A92" s="29" t="s">
        <v>559</v>
      </c>
      <c r="B92" s="727">
        <v>3</v>
      </c>
    </row>
    <row r="93" spans="1:2" x14ac:dyDescent="0.25">
      <c r="A93" s="29" t="s">
        <v>560</v>
      </c>
      <c r="B93" s="727">
        <v>0</v>
      </c>
    </row>
    <row r="94" spans="1:2" x14ac:dyDescent="0.25">
      <c r="A94" s="29" t="s">
        <v>561</v>
      </c>
      <c r="B94" s="727">
        <v>1</v>
      </c>
    </row>
    <row r="95" spans="1:2" x14ac:dyDescent="0.25">
      <c r="A95" s="29" t="s">
        <v>562</v>
      </c>
      <c r="B95" s="727">
        <v>0</v>
      </c>
    </row>
    <row r="96" spans="1:2" x14ac:dyDescent="0.25">
      <c r="A96" s="29" t="s">
        <v>563</v>
      </c>
      <c r="B96" s="727">
        <v>0</v>
      </c>
    </row>
    <row r="97" spans="1:2" x14ac:dyDescent="0.25">
      <c r="A97" s="29" t="s">
        <v>564</v>
      </c>
      <c r="B97" s="727">
        <v>0</v>
      </c>
    </row>
    <row r="98" spans="1:2" x14ac:dyDescent="0.25">
      <c r="A98" s="29" t="s">
        <v>565</v>
      </c>
      <c r="B98" s="727">
        <v>1</v>
      </c>
    </row>
    <row r="99" spans="1:2" x14ac:dyDescent="0.25">
      <c r="A99" s="29" t="s">
        <v>566</v>
      </c>
      <c r="B99" s="727">
        <v>6</v>
      </c>
    </row>
    <row r="100" spans="1:2" x14ac:dyDescent="0.25">
      <c r="A100" s="29" t="s">
        <v>567</v>
      </c>
      <c r="B100" s="727">
        <v>0</v>
      </c>
    </row>
    <row r="101" spans="1:2" x14ac:dyDescent="0.25">
      <c r="A101" s="29" t="s">
        <v>568</v>
      </c>
      <c r="B101" s="727">
        <v>0</v>
      </c>
    </row>
    <row r="102" spans="1:2" x14ac:dyDescent="0.25">
      <c r="A102" s="29" t="s">
        <v>569</v>
      </c>
      <c r="B102" s="727">
        <v>0</v>
      </c>
    </row>
    <row r="103" spans="1:2" x14ac:dyDescent="0.25">
      <c r="A103" s="29" t="s">
        <v>570</v>
      </c>
      <c r="B103" s="727">
        <v>0</v>
      </c>
    </row>
    <row r="104" spans="1:2" x14ac:dyDescent="0.25">
      <c r="A104" s="29" t="s">
        <v>571</v>
      </c>
      <c r="B104" s="727">
        <v>1</v>
      </c>
    </row>
    <row r="105" spans="1:2" x14ac:dyDescent="0.25">
      <c r="A105" s="29" t="s">
        <v>572</v>
      </c>
      <c r="B105" s="727">
        <v>1</v>
      </c>
    </row>
    <row r="106" spans="1:2" x14ac:dyDescent="0.25">
      <c r="A106" s="29" t="s">
        <v>577</v>
      </c>
      <c r="B106" s="727">
        <v>0</v>
      </c>
    </row>
    <row r="107" spans="1:2" x14ac:dyDescent="0.25">
      <c r="A107" s="29" t="s">
        <v>575</v>
      </c>
      <c r="B107" s="727">
        <v>0</v>
      </c>
    </row>
    <row r="108" spans="1:2" x14ac:dyDescent="0.25">
      <c r="A108" s="29" t="s">
        <v>574</v>
      </c>
      <c r="B108" s="727">
        <v>0</v>
      </c>
    </row>
    <row r="109" spans="1:2" x14ac:dyDescent="0.25">
      <c r="A109" s="29" t="s">
        <v>573</v>
      </c>
      <c r="B109" s="727">
        <v>1</v>
      </c>
    </row>
    <row r="110" spans="1:2" x14ac:dyDescent="0.25">
      <c r="A110" s="29" t="s">
        <v>576</v>
      </c>
      <c r="B110" s="727">
        <v>0</v>
      </c>
    </row>
    <row r="111" spans="1:2" x14ac:dyDescent="0.25">
      <c r="A111" s="721" t="s">
        <v>66</v>
      </c>
      <c r="B111" s="728">
        <f>SUM(B112:B134)</f>
        <v>95</v>
      </c>
    </row>
    <row r="112" spans="1:2" x14ac:dyDescent="0.25">
      <c r="A112" s="29" t="s">
        <v>723</v>
      </c>
      <c r="B112" s="727">
        <f>66+7</f>
        <v>73</v>
      </c>
    </row>
    <row r="113" spans="1:2" x14ac:dyDescent="0.25">
      <c r="A113" s="29" t="s">
        <v>724</v>
      </c>
      <c r="B113" s="727">
        <v>10</v>
      </c>
    </row>
    <row r="114" spans="1:2" x14ac:dyDescent="0.25">
      <c r="A114" s="29" t="s">
        <v>579</v>
      </c>
      <c r="B114" s="727">
        <v>2</v>
      </c>
    </row>
    <row r="115" spans="1:2" x14ac:dyDescent="0.25">
      <c r="A115" s="29" t="s">
        <v>580</v>
      </c>
      <c r="B115" s="727">
        <v>1</v>
      </c>
    </row>
    <row r="116" spans="1:2" x14ac:dyDescent="0.25">
      <c r="A116" s="29" t="s">
        <v>581</v>
      </c>
      <c r="B116" s="727">
        <v>0</v>
      </c>
    </row>
    <row r="117" spans="1:2" x14ac:dyDescent="0.25">
      <c r="A117" s="29" t="s">
        <v>582</v>
      </c>
      <c r="B117" s="727">
        <v>1</v>
      </c>
    </row>
    <row r="118" spans="1:2" x14ac:dyDescent="0.25">
      <c r="A118" s="29" t="s">
        <v>583</v>
      </c>
      <c r="B118" s="727">
        <v>0</v>
      </c>
    </row>
    <row r="119" spans="1:2" x14ac:dyDescent="0.25">
      <c r="A119" s="29" t="s">
        <v>584</v>
      </c>
      <c r="B119" s="727">
        <v>0</v>
      </c>
    </row>
    <row r="120" spans="1:2" x14ac:dyDescent="0.25">
      <c r="A120" s="29" t="s">
        <v>585</v>
      </c>
      <c r="B120" s="727">
        <v>0</v>
      </c>
    </row>
    <row r="121" spans="1:2" x14ac:dyDescent="0.25">
      <c r="A121" s="29" t="s">
        <v>586</v>
      </c>
      <c r="B121" s="727">
        <v>0</v>
      </c>
    </row>
    <row r="122" spans="1:2" x14ac:dyDescent="0.25">
      <c r="A122" s="29" t="s">
        <v>587</v>
      </c>
      <c r="B122" s="727">
        <v>0</v>
      </c>
    </row>
    <row r="123" spans="1:2" x14ac:dyDescent="0.25">
      <c r="A123" s="29" t="s">
        <v>588</v>
      </c>
      <c r="B123" s="727">
        <v>1</v>
      </c>
    </row>
    <row r="124" spans="1:2" x14ac:dyDescent="0.25">
      <c r="A124" s="29" t="s">
        <v>589</v>
      </c>
      <c r="B124" s="727">
        <v>0</v>
      </c>
    </row>
    <row r="125" spans="1:2" x14ac:dyDescent="0.25">
      <c r="A125" s="29" t="s">
        <v>590</v>
      </c>
      <c r="B125" s="727">
        <v>2</v>
      </c>
    </row>
    <row r="126" spans="1:2" x14ac:dyDescent="0.25">
      <c r="A126" s="29" t="s">
        <v>591</v>
      </c>
      <c r="B126" s="727">
        <v>0</v>
      </c>
    </row>
    <row r="127" spans="1:2" x14ac:dyDescent="0.25">
      <c r="A127" s="29" t="s">
        <v>592</v>
      </c>
      <c r="B127" s="727">
        <v>1</v>
      </c>
    </row>
    <row r="128" spans="1:2" x14ac:dyDescent="0.25">
      <c r="A128" s="29" t="s">
        <v>593</v>
      </c>
      <c r="B128" s="727">
        <v>1</v>
      </c>
    </row>
    <row r="129" spans="1:2" x14ac:dyDescent="0.25">
      <c r="A129" s="29" t="s">
        <v>594</v>
      </c>
      <c r="B129" s="727">
        <v>0</v>
      </c>
    </row>
    <row r="130" spans="1:2" x14ac:dyDescent="0.25">
      <c r="A130" s="29" t="s">
        <v>725</v>
      </c>
      <c r="B130" s="727">
        <v>0</v>
      </c>
    </row>
    <row r="131" spans="1:2" x14ac:dyDescent="0.25">
      <c r="A131" s="29" t="s">
        <v>726</v>
      </c>
      <c r="B131" s="727">
        <v>2</v>
      </c>
    </row>
    <row r="132" spans="1:2" x14ac:dyDescent="0.25">
      <c r="A132" s="29" t="s">
        <v>597</v>
      </c>
      <c r="B132" s="727">
        <v>1</v>
      </c>
    </row>
    <row r="133" spans="1:2" x14ac:dyDescent="0.25">
      <c r="A133" s="29" t="s">
        <v>599</v>
      </c>
      <c r="B133" s="727">
        <v>0</v>
      </c>
    </row>
    <row r="134" spans="1:2" x14ac:dyDescent="0.25">
      <c r="A134" s="29" t="s">
        <v>598</v>
      </c>
      <c r="B134" s="727">
        <v>0</v>
      </c>
    </row>
    <row r="135" spans="1:2" x14ac:dyDescent="0.25">
      <c r="A135" s="722" t="s">
        <v>600</v>
      </c>
      <c r="B135" s="729">
        <v>47</v>
      </c>
    </row>
    <row r="136" spans="1:2" x14ac:dyDescent="0.25">
      <c r="A136" s="29" t="s">
        <v>727</v>
      </c>
      <c r="B136" s="727">
        <f>3+1+37</f>
        <v>41</v>
      </c>
    </row>
    <row r="137" spans="1:2" x14ac:dyDescent="0.25">
      <c r="A137" s="29" t="s">
        <v>602</v>
      </c>
      <c r="B137" s="727">
        <v>0</v>
      </c>
    </row>
    <row r="138" spans="1:2" x14ac:dyDescent="0.25">
      <c r="A138" s="29" t="s">
        <v>603</v>
      </c>
      <c r="B138" s="727">
        <v>0</v>
      </c>
    </row>
    <row r="139" spans="1:2" x14ac:dyDescent="0.25">
      <c r="A139" s="29" t="s">
        <v>604</v>
      </c>
      <c r="B139" s="727">
        <v>0</v>
      </c>
    </row>
    <row r="140" spans="1:2" x14ac:dyDescent="0.25">
      <c r="A140" s="29" t="s">
        <v>605</v>
      </c>
      <c r="B140" s="727">
        <v>0</v>
      </c>
    </row>
    <row r="141" spans="1:2" x14ac:dyDescent="0.25">
      <c r="A141" s="29" t="s">
        <v>606</v>
      </c>
      <c r="B141" s="727">
        <v>1</v>
      </c>
    </row>
    <row r="142" spans="1:2" x14ac:dyDescent="0.25">
      <c r="A142" s="29" t="s">
        <v>607</v>
      </c>
      <c r="B142" s="727">
        <v>0</v>
      </c>
    </row>
    <row r="143" spans="1:2" x14ac:dyDescent="0.25">
      <c r="A143" s="29" t="s">
        <v>608</v>
      </c>
      <c r="B143" s="727">
        <v>0</v>
      </c>
    </row>
    <row r="144" spans="1:2" x14ac:dyDescent="0.25">
      <c r="A144" s="29" t="s">
        <v>609</v>
      </c>
      <c r="B144" s="727">
        <v>0</v>
      </c>
    </row>
    <row r="145" spans="1:2" x14ac:dyDescent="0.25">
      <c r="A145" s="29" t="s">
        <v>610</v>
      </c>
      <c r="B145" s="727">
        <v>5</v>
      </c>
    </row>
    <row r="146" spans="1:2" x14ac:dyDescent="0.25">
      <c r="A146" s="29" t="s">
        <v>611</v>
      </c>
      <c r="B146" s="727">
        <v>0</v>
      </c>
    </row>
    <row r="147" spans="1:2" x14ac:dyDescent="0.25">
      <c r="A147" s="29" t="s">
        <v>612</v>
      </c>
      <c r="B147" s="727">
        <v>0</v>
      </c>
    </row>
    <row r="148" spans="1:2" x14ac:dyDescent="0.25">
      <c r="A148" s="29" t="s">
        <v>613</v>
      </c>
      <c r="B148" s="727">
        <v>0</v>
      </c>
    </row>
    <row r="149" spans="1:2" x14ac:dyDescent="0.25">
      <c r="A149" s="29" t="s">
        <v>614</v>
      </c>
      <c r="B149" s="727">
        <v>0</v>
      </c>
    </row>
    <row r="150" spans="1:2" x14ac:dyDescent="0.25">
      <c r="A150" s="29" t="s">
        <v>615</v>
      </c>
      <c r="B150" s="727">
        <v>0</v>
      </c>
    </row>
    <row r="151" spans="1:2" x14ac:dyDescent="0.25">
      <c r="A151" s="29" t="s">
        <v>728</v>
      </c>
      <c r="B151" s="727">
        <v>0</v>
      </c>
    </row>
    <row r="152" spans="1:2" x14ac:dyDescent="0.25">
      <c r="A152" s="29" t="s">
        <v>617</v>
      </c>
      <c r="B152" s="727">
        <v>0</v>
      </c>
    </row>
    <row r="153" spans="1:2" x14ac:dyDescent="0.25">
      <c r="A153" s="722" t="s">
        <v>68</v>
      </c>
      <c r="B153" s="729">
        <v>12</v>
      </c>
    </row>
    <row r="154" spans="1:2" x14ac:dyDescent="0.25">
      <c r="A154" s="29" t="s">
        <v>729</v>
      </c>
      <c r="B154" s="727">
        <v>9</v>
      </c>
    </row>
    <row r="155" spans="1:2" x14ac:dyDescent="0.25">
      <c r="A155" s="29" t="s">
        <v>619</v>
      </c>
      <c r="B155" s="727">
        <v>3</v>
      </c>
    </row>
    <row r="156" spans="1:2" x14ac:dyDescent="0.25">
      <c r="A156" s="29" t="s">
        <v>620</v>
      </c>
      <c r="B156" s="727">
        <v>0</v>
      </c>
    </row>
    <row r="157" spans="1:2" x14ac:dyDescent="0.25">
      <c r="A157" s="29" t="s">
        <v>622</v>
      </c>
      <c r="B157" s="727">
        <v>0</v>
      </c>
    </row>
    <row r="158" spans="1:2" x14ac:dyDescent="0.25">
      <c r="A158" s="29" t="s">
        <v>623</v>
      </c>
      <c r="B158" s="727">
        <v>0</v>
      </c>
    </row>
    <row r="159" spans="1:2" x14ac:dyDescent="0.25">
      <c r="A159" s="29" t="s">
        <v>624</v>
      </c>
      <c r="B159" s="727">
        <v>0</v>
      </c>
    </row>
    <row r="160" spans="1:2" x14ac:dyDescent="0.25">
      <c r="A160" s="29" t="s">
        <v>625</v>
      </c>
      <c r="B160" s="727">
        <v>0</v>
      </c>
    </row>
    <row r="161" spans="1:2" x14ac:dyDescent="0.25">
      <c r="A161" s="29" t="s">
        <v>626</v>
      </c>
      <c r="B161" s="727">
        <v>0</v>
      </c>
    </row>
    <row r="162" spans="1:2" x14ac:dyDescent="0.25">
      <c r="A162" s="29" t="s">
        <v>627</v>
      </c>
      <c r="B162" s="727">
        <v>0</v>
      </c>
    </row>
    <row r="163" spans="1:2" x14ac:dyDescent="0.25">
      <c r="A163" s="29" t="s">
        <v>628</v>
      </c>
      <c r="B163" s="727">
        <v>0</v>
      </c>
    </row>
    <row r="164" spans="1:2" x14ac:dyDescent="0.25">
      <c r="A164" s="29" t="s">
        <v>629</v>
      </c>
      <c r="B164" s="727">
        <v>0</v>
      </c>
    </row>
    <row r="165" spans="1:2" x14ac:dyDescent="0.25">
      <c r="A165" s="29" t="s">
        <v>630</v>
      </c>
      <c r="B165" s="727">
        <v>0</v>
      </c>
    </row>
    <row r="166" spans="1:2" x14ac:dyDescent="0.25">
      <c r="A166" s="29" t="s">
        <v>631</v>
      </c>
      <c r="B166" s="727">
        <v>0</v>
      </c>
    </row>
    <row r="167" spans="1:2" x14ac:dyDescent="0.25">
      <c r="A167" s="29" t="s">
        <v>632</v>
      </c>
      <c r="B167" s="727">
        <v>0</v>
      </c>
    </row>
    <row r="168" spans="1:2" x14ac:dyDescent="0.25">
      <c r="A168" s="29" t="s">
        <v>633</v>
      </c>
      <c r="B168" s="727">
        <v>0</v>
      </c>
    </row>
    <row r="169" spans="1:2" x14ac:dyDescent="0.25">
      <c r="A169" s="29" t="s">
        <v>730</v>
      </c>
      <c r="B169" s="727">
        <v>0</v>
      </c>
    </row>
    <row r="170" spans="1:2" x14ac:dyDescent="0.25">
      <c r="A170" s="722" t="s">
        <v>97</v>
      </c>
      <c r="B170" s="722">
        <v>2206</v>
      </c>
    </row>
    <row r="200" spans="11:11" x14ac:dyDescent="0.25">
      <c r="K200" s="99"/>
    </row>
  </sheetData>
  <mergeCells count="1">
    <mergeCell ref="A3:B3"/>
  </mergeCells>
  <pageMargins left="0.7" right="0.7" top="0.75" bottom="0.75" header="0.3" footer="0.3"/>
  <pageSetup paperSize="9" orientation="portrait" r:id="rId1"/>
  <ignoredErrors>
    <ignoredError sqref="B88 B45 B5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745" t="s">
        <v>735</v>
      </c>
      <c r="B1" s="745" t="s">
        <v>428</v>
      </c>
      <c r="C1" s="742" t="s">
        <v>736</v>
      </c>
      <c r="D1" s="743"/>
      <c r="E1" s="743"/>
      <c r="F1" s="743"/>
      <c r="G1" s="743"/>
      <c r="H1" s="743"/>
      <c r="I1" s="744"/>
      <c r="J1" s="745" t="s">
        <v>737</v>
      </c>
    </row>
    <row r="2" spans="1:11" x14ac:dyDescent="0.25">
      <c r="A2" s="746"/>
      <c r="B2" s="746"/>
      <c r="C2" s="619">
        <v>2016</v>
      </c>
      <c r="D2" s="619">
        <v>2017</v>
      </c>
      <c r="E2" s="619">
        <v>2018</v>
      </c>
      <c r="F2" s="619">
        <v>2019</v>
      </c>
      <c r="G2" s="619">
        <v>2020</v>
      </c>
      <c r="H2" s="619">
        <v>2021</v>
      </c>
      <c r="I2" s="619" t="s">
        <v>734</v>
      </c>
      <c r="J2" s="746"/>
    </row>
    <row r="3" spans="1:11" ht="27.75" customHeight="1" x14ac:dyDescent="0.25">
      <c r="A3" s="741">
        <v>1</v>
      </c>
      <c r="B3" s="748" t="s">
        <v>738</v>
      </c>
      <c r="C3" s="749"/>
      <c r="D3" s="749"/>
      <c r="E3" s="749"/>
      <c r="F3" s="749"/>
      <c r="G3" s="749"/>
      <c r="H3" s="749"/>
      <c r="I3" s="750"/>
      <c r="J3" s="622"/>
    </row>
    <row r="4" spans="1:11" ht="30" x14ac:dyDescent="0.25">
      <c r="A4" s="741"/>
      <c r="B4" s="620" t="s">
        <v>739</v>
      </c>
      <c r="C4" s="621">
        <v>0.36</v>
      </c>
      <c r="D4" s="621">
        <v>0.32900000000000001</v>
      </c>
      <c r="E4" s="621">
        <v>0.32736483983069981</v>
      </c>
      <c r="F4" s="621">
        <v>0.30508994406583501</v>
      </c>
      <c r="G4" s="621">
        <v>0.31405260441780281</v>
      </c>
      <c r="H4" s="621">
        <v>0.31281252503983792</v>
      </c>
      <c r="I4" s="621">
        <v>0.31172897849766951</v>
      </c>
      <c r="J4" s="622">
        <v>0.6</v>
      </c>
      <c r="K4" s="623">
        <f>+I4-J4</f>
        <v>-0.28827102150233047</v>
      </c>
    </row>
    <row r="5" spans="1:11" ht="60" x14ac:dyDescent="0.25">
      <c r="A5" s="741"/>
      <c r="B5" s="620" t="s">
        <v>740</v>
      </c>
      <c r="C5" s="621">
        <v>0.44</v>
      </c>
      <c r="D5" s="621">
        <v>0.44</v>
      </c>
      <c r="E5" s="621">
        <v>0.51323733434654151</v>
      </c>
      <c r="F5" s="621">
        <v>0.56251837638789348</v>
      </c>
      <c r="G5" s="621">
        <v>0.66361428337142014</v>
      </c>
      <c r="H5" s="621">
        <v>0.67200000000000004</v>
      </c>
      <c r="I5" s="621">
        <v>0.59704284761108295</v>
      </c>
      <c r="J5" s="622">
        <v>0.6</v>
      </c>
      <c r="K5" s="623">
        <f>+I5-J5</f>
        <v>-2.9571523889170281E-3</v>
      </c>
    </row>
    <row r="6" spans="1:11" ht="45" x14ac:dyDescent="0.25">
      <c r="A6" s="620">
        <v>2</v>
      </c>
      <c r="B6" s="620" t="s">
        <v>743</v>
      </c>
      <c r="C6" s="621">
        <v>0.57792207792207795</v>
      </c>
      <c r="D6" s="621">
        <v>0.56493506493506496</v>
      </c>
      <c r="E6" s="621">
        <v>0.6428571428571429</v>
      </c>
      <c r="F6" s="621">
        <v>0.72727272727272729</v>
      </c>
      <c r="G6" s="621">
        <v>0.98051948051948057</v>
      </c>
      <c r="H6" s="621">
        <v>1</v>
      </c>
      <c r="I6" s="621">
        <v>1</v>
      </c>
      <c r="J6" s="622">
        <v>1</v>
      </c>
      <c r="K6" s="623">
        <f>+I6-J6</f>
        <v>0</v>
      </c>
    </row>
    <row r="7" spans="1:11" ht="60" x14ac:dyDescent="0.25">
      <c r="A7" s="620">
        <v>3</v>
      </c>
      <c r="B7" s="620" t="s">
        <v>742</v>
      </c>
      <c r="C7" s="621" t="s">
        <v>741</v>
      </c>
      <c r="D7" s="621" t="s">
        <v>741</v>
      </c>
      <c r="E7" s="621" t="s">
        <v>741</v>
      </c>
      <c r="F7" s="621" t="s">
        <v>741</v>
      </c>
      <c r="G7" s="621" t="s">
        <v>741</v>
      </c>
      <c r="H7" s="621">
        <v>0.48</v>
      </c>
      <c r="I7" s="621">
        <v>0.48</v>
      </c>
      <c r="J7" s="622">
        <v>0.75</v>
      </c>
      <c r="K7" s="623">
        <f>+I7-J7</f>
        <v>-0.27</v>
      </c>
    </row>
    <row r="8" spans="1:11" x14ac:dyDescent="0.25">
      <c r="K8" s="623"/>
    </row>
    <row r="9" spans="1:11" x14ac:dyDescent="0.25">
      <c r="B9" s="557" t="s">
        <v>744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734</v>
      </c>
    </row>
    <row r="10" spans="1:11" x14ac:dyDescent="0.25">
      <c r="B10" s="557" t="s">
        <v>745</v>
      </c>
      <c r="C10" s="623">
        <f t="shared" ref="C10:I10" si="0">+$J$4</f>
        <v>0.6</v>
      </c>
      <c r="D10" s="623">
        <f t="shared" si="0"/>
        <v>0.6</v>
      </c>
      <c r="E10" s="623">
        <f t="shared" si="0"/>
        <v>0.6</v>
      </c>
      <c r="F10" s="623">
        <f t="shared" si="0"/>
        <v>0.6</v>
      </c>
      <c r="G10" s="623">
        <f t="shared" si="0"/>
        <v>0.6</v>
      </c>
      <c r="H10" s="623">
        <f t="shared" si="0"/>
        <v>0.6</v>
      </c>
      <c r="I10" s="623">
        <f t="shared" si="0"/>
        <v>0.6</v>
      </c>
    </row>
    <row r="11" spans="1:11" x14ac:dyDescent="0.25">
      <c r="B11" s="557" t="s">
        <v>736</v>
      </c>
      <c r="C11" s="623">
        <f>+C4</f>
        <v>0.36</v>
      </c>
      <c r="D11" s="623">
        <f t="shared" ref="D11:I11" si="1">+D4</f>
        <v>0.32900000000000001</v>
      </c>
      <c r="E11" s="623">
        <f t="shared" si="1"/>
        <v>0.32736483983069981</v>
      </c>
      <c r="F11" s="623">
        <f t="shared" si="1"/>
        <v>0.30508994406583501</v>
      </c>
      <c r="G11" s="623">
        <f t="shared" si="1"/>
        <v>0.31405260441780281</v>
      </c>
      <c r="H11" s="623">
        <f t="shared" si="1"/>
        <v>0.31281252503983792</v>
      </c>
      <c r="I11" s="623">
        <f t="shared" si="1"/>
        <v>0.31172897849766951</v>
      </c>
    </row>
    <row r="13" spans="1:11" x14ac:dyDescent="0.25">
      <c r="B13" s="557" t="s">
        <v>746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734</v>
      </c>
    </row>
    <row r="14" spans="1:11" x14ac:dyDescent="0.25">
      <c r="B14" s="557" t="s">
        <v>745</v>
      </c>
      <c r="C14" s="623">
        <f t="shared" ref="C14:I14" si="2">+$J$4</f>
        <v>0.6</v>
      </c>
      <c r="D14" s="623">
        <f t="shared" si="2"/>
        <v>0.6</v>
      </c>
      <c r="E14" s="623">
        <f t="shared" si="2"/>
        <v>0.6</v>
      </c>
      <c r="F14" s="623">
        <f t="shared" si="2"/>
        <v>0.6</v>
      </c>
      <c r="G14" s="623">
        <f t="shared" si="2"/>
        <v>0.6</v>
      </c>
      <c r="H14" s="623">
        <f t="shared" si="2"/>
        <v>0.6</v>
      </c>
      <c r="I14" s="623">
        <f t="shared" si="2"/>
        <v>0.6</v>
      </c>
    </row>
    <row r="15" spans="1:11" x14ac:dyDescent="0.25">
      <c r="B15" s="557" t="s">
        <v>736</v>
      </c>
      <c r="C15" s="623">
        <f>+C5</f>
        <v>0.44</v>
      </c>
      <c r="D15" s="623">
        <f t="shared" ref="D15:I15" si="3">+D5</f>
        <v>0.44</v>
      </c>
      <c r="E15" s="623">
        <f t="shared" si="3"/>
        <v>0.51323733434654151</v>
      </c>
      <c r="F15" s="623">
        <f t="shared" si="3"/>
        <v>0.56251837638789348</v>
      </c>
      <c r="G15" s="623">
        <f t="shared" si="3"/>
        <v>0.66361428337142014</v>
      </c>
      <c r="H15" s="623">
        <f t="shared" si="3"/>
        <v>0.67200000000000004</v>
      </c>
      <c r="I15" s="623">
        <f t="shared" si="3"/>
        <v>0.59704284761108295</v>
      </c>
    </row>
    <row r="17" spans="2:9" x14ac:dyDescent="0.25">
      <c r="B17" s="624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734</v>
      </c>
    </row>
    <row r="18" spans="2:9" x14ac:dyDescent="0.25">
      <c r="B18" s="557" t="s">
        <v>745</v>
      </c>
      <c r="C18" s="623">
        <f>+$J$6</f>
        <v>1</v>
      </c>
      <c r="D18" s="623">
        <f t="shared" ref="D18:I18" si="4">+$J$6</f>
        <v>1</v>
      </c>
      <c r="E18" s="623">
        <f t="shared" si="4"/>
        <v>1</v>
      </c>
      <c r="F18" s="623">
        <f t="shared" si="4"/>
        <v>1</v>
      </c>
      <c r="G18" s="623">
        <f t="shared" si="4"/>
        <v>1</v>
      </c>
      <c r="H18" s="623">
        <f t="shared" si="4"/>
        <v>1</v>
      </c>
      <c r="I18" s="623">
        <f t="shared" si="4"/>
        <v>1</v>
      </c>
    </row>
    <row r="19" spans="2:9" x14ac:dyDescent="0.25">
      <c r="B19" s="557" t="s">
        <v>736</v>
      </c>
      <c r="C19" s="623">
        <f>+C6</f>
        <v>0.57792207792207795</v>
      </c>
      <c r="D19" s="623">
        <f t="shared" ref="D19:I19" si="5">+D6</f>
        <v>0.56493506493506496</v>
      </c>
      <c r="E19" s="623">
        <f t="shared" si="5"/>
        <v>0.6428571428571429</v>
      </c>
      <c r="F19" s="623">
        <f t="shared" si="5"/>
        <v>0.72727272727272729</v>
      </c>
      <c r="G19" s="623">
        <f t="shared" si="5"/>
        <v>0.98051948051948057</v>
      </c>
      <c r="H19" s="623">
        <f t="shared" si="5"/>
        <v>1</v>
      </c>
      <c r="I19" s="623">
        <f t="shared" si="5"/>
        <v>1</v>
      </c>
    </row>
    <row r="21" spans="2:9" x14ac:dyDescent="0.25">
      <c r="B21" s="624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734</v>
      </c>
    </row>
    <row r="22" spans="2:9" x14ac:dyDescent="0.25">
      <c r="B22" s="557" t="s">
        <v>745</v>
      </c>
      <c r="C22" s="623">
        <f>+$J$7</f>
        <v>0.75</v>
      </c>
      <c r="D22" s="623">
        <f t="shared" ref="D22:I22" si="6">+$J$7</f>
        <v>0.75</v>
      </c>
      <c r="E22" s="623">
        <f t="shared" si="6"/>
        <v>0.75</v>
      </c>
      <c r="F22" s="623">
        <f t="shared" si="6"/>
        <v>0.75</v>
      </c>
      <c r="G22" s="623">
        <f t="shared" si="6"/>
        <v>0.75</v>
      </c>
      <c r="H22" s="623">
        <f t="shared" si="6"/>
        <v>0.75</v>
      </c>
      <c r="I22" s="623">
        <f t="shared" si="6"/>
        <v>0.75</v>
      </c>
    </row>
    <row r="23" spans="2:9" x14ac:dyDescent="0.25">
      <c r="B23" s="557" t="s">
        <v>736</v>
      </c>
      <c r="C23" s="623"/>
      <c r="D23" s="623"/>
      <c r="E23" s="623"/>
      <c r="F23" s="623"/>
      <c r="G23" s="623"/>
      <c r="H23" s="623">
        <f>+H7</f>
        <v>0.48</v>
      </c>
      <c r="I23" s="623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626" t="s">
        <v>427</v>
      </c>
      <c r="B57" s="747" t="s">
        <v>428</v>
      </c>
      <c r="C57" s="747"/>
      <c r="D57" s="626" t="s">
        <v>753</v>
      </c>
      <c r="E57" s="626">
        <v>2016</v>
      </c>
      <c r="F57" s="626">
        <v>2017</v>
      </c>
      <c r="G57" s="626">
        <v>2018</v>
      </c>
      <c r="H57" s="626">
        <v>2019</v>
      </c>
      <c r="I57" s="626">
        <v>2020</v>
      </c>
      <c r="J57" s="626">
        <v>2021</v>
      </c>
      <c r="K57" s="626" t="s">
        <v>734</v>
      </c>
      <c r="L57" s="626" t="s">
        <v>737</v>
      </c>
      <c r="M57" s="631" t="s">
        <v>747</v>
      </c>
    </row>
    <row r="58" spans="1:13" ht="22.5" x14ac:dyDescent="0.25">
      <c r="A58" s="740" t="s">
        <v>754</v>
      </c>
      <c r="B58" s="739" t="s">
        <v>432</v>
      </c>
      <c r="C58" s="627" t="s">
        <v>433</v>
      </c>
      <c r="D58" s="628">
        <v>4.5999999999999996</v>
      </c>
      <c r="E58" s="628">
        <v>4.5</v>
      </c>
      <c r="F58" s="628">
        <v>4.4000000000000004</v>
      </c>
      <c r="G58" s="628">
        <v>4.5</v>
      </c>
      <c r="H58" s="628">
        <v>4.7</v>
      </c>
      <c r="I58" s="628">
        <v>4.8</v>
      </c>
      <c r="J58" s="628">
        <v>4.4000000000000004</v>
      </c>
      <c r="K58" s="637">
        <v>4.263302970418998</v>
      </c>
      <c r="L58" s="628">
        <v>5.2</v>
      </c>
      <c r="M58" s="643">
        <f>+K58-L58</f>
        <v>-0.93669702958100221</v>
      </c>
    </row>
    <row r="59" spans="1:13" ht="22.5" x14ac:dyDescent="0.25">
      <c r="A59" s="740"/>
      <c r="B59" s="739"/>
      <c r="C59" s="627" t="s">
        <v>434</v>
      </c>
      <c r="D59" s="628" t="s">
        <v>435</v>
      </c>
      <c r="E59" s="628">
        <v>1.5</v>
      </c>
      <c r="F59" s="628">
        <v>1.6</v>
      </c>
      <c r="G59" s="628">
        <v>1.9</v>
      </c>
      <c r="H59" s="628">
        <v>10.6</v>
      </c>
      <c r="I59" s="628">
        <v>8.1999999999999993</v>
      </c>
      <c r="J59" s="628">
        <v>6.4</v>
      </c>
      <c r="K59" s="637">
        <v>12.881839972613736</v>
      </c>
      <c r="L59" s="628">
        <v>44.9</v>
      </c>
      <c r="M59" s="643">
        <f t="shared" ref="M59:M80" si="7">+K59-L59</f>
        <v>-32.018160027386259</v>
      </c>
    </row>
    <row r="60" spans="1:13" x14ac:dyDescent="0.25">
      <c r="A60" s="740"/>
      <c r="B60" s="739"/>
      <c r="C60" s="627" t="s">
        <v>17</v>
      </c>
      <c r="D60" s="628">
        <v>11.4</v>
      </c>
      <c r="E60" s="628">
        <v>11.5</v>
      </c>
      <c r="F60" s="628">
        <v>11.6</v>
      </c>
      <c r="G60" s="628">
        <v>13.1</v>
      </c>
      <c r="H60" s="628">
        <v>11</v>
      </c>
      <c r="I60" s="628">
        <v>10.5</v>
      </c>
      <c r="J60" s="628">
        <v>9.6</v>
      </c>
      <c r="K60" s="637">
        <v>9.2390716663527606</v>
      </c>
      <c r="L60" s="628">
        <v>15.4</v>
      </c>
      <c r="M60" s="643">
        <f t="shared" si="7"/>
        <v>-6.1609283336472398</v>
      </c>
    </row>
    <row r="61" spans="1:13" x14ac:dyDescent="0.25">
      <c r="A61" s="740"/>
      <c r="B61" s="739"/>
      <c r="C61" s="627" t="s">
        <v>18</v>
      </c>
      <c r="D61" s="628">
        <v>160.19999999999999</v>
      </c>
      <c r="E61" s="628">
        <v>175.3</v>
      </c>
      <c r="F61" s="628">
        <v>207</v>
      </c>
      <c r="G61" s="628">
        <v>207</v>
      </c>
      <c r="H61" s="628">
        <v>229.2</v>
      </c>
      <c r="I61" s="628">
        <v>224.3</v>
      </c>
      <c r="J61" s="628">
        <v>216.8</v>
      </c>
      <c r="K61" s="637">
        <v>202.8401411923206</v>
      </c>
      <c r="L61" s="628">
        <v>250.2</v>
      </c>
      <c r="M61" s="643">
        <f t="shared" si="7"/>
        <v>-47.359858807679387</v>
      </c>
    </row>
    <row r="62" spans="1:13" ht="22.5" x14ac:dyDescent="0.25">
      <c r="A62" s="740"/>
      <c r="B62" s="739"/>
      <c r="C62" s="627" t="s">
        <v>436</v>
      </c>
      <c r="D62" s="628">
        <v>129.69999999999999</v>
      </c>
      <c r="E62" s="628">
        <v>176.3</v>
      </c>
      <c r="F62" s="628">
        <v>195</v>
      </c>
      <c r="G62" s="628">
        <v>277</v>
      </c>
      <c r="H62" s="628">
        <v>350.6</v>
      </c>
      <c r="I62" s="628">
        <v>426.9</v>
      </c>
      <c r="J62" s="628">
        <v>555.5</v>
      </c>
      <c r="K62" s="637">
        <v>685.84593756065294</v>
      </c>
      <c r="L62" s="628">
        <v>473.2</v>
      </c>
      <c r="M62" s="643">
        <f t="shared" si="7"/>
        <v>212.64593756065295</v>
      </c>
    </row>
    <row r="63" spans="1:13" ht="22.5" x14ac:dyDescent="0.25">
      <c r="A63" s="740"/>
      <c r="B63" s="739" t="s">
        <v>755</v>
      </c>
      <c r="C63" s="627" t="s">
        <v>433</v>
      </c>
      <c r="D63" s="628">
        <v>7.7</v>
      </c>
      <c r="E63" s="628">
        <v>8.1999999999999993</v>
      </c>
      <c r="F63" s="628">
        <v>8.1999999999999993</v>
      </c>
      <c r="G63" s="628">
        <v>8.6999999999999993</v>
      </c>
      <c r="H63" s="628">
        <v>9.6</v>
      </c>
      <c r="I63" s="628">
        <v>10.1</v>
      </c>
      <c r="J63" s="628">
        <v>9.4</v>
      </c>
      <c r="K63" s="637">
        <v>9.2822053118733407</v>
      </c>
      <c r="L63" s="628">
        <v>10</v>
      </c>
      <c r="M63" s="643">
        <f t="shared" si="7"/>
        <v>-0.71779468812665925</v>
      </c>
    </row>
    <row r="64" spans="1:13" ht="22.5" x14ac:dyDescent="0.25">
      <c r="A64" s="740"/>
      <c r="B64" s="739"/>
      <c r="C64" s="627" t="s">
        <v>434</v>
      </c>
      <c r="D64" s="628" t="s">
        <v>760</v>
      </c>
      <c r="E64" s="628">
        <v>2.7</v>
      </c>
      <c r="F64" s="628">
        <v>3.1</v>
      </c>
      <c r="G64" s="628">
        <v>3.7</v>
      </c>
      <c r="H64" s="628">
        <v>21.8</v>
      </c>
      <c r="I64" s="628">
        <v>17.2</v>
      </c>
      <c r="J64" s="628">
        <v>13.7</v>
      </c>
      <c r="K64" s="637">
        <v>28.046771306226457</v>
      </c>
      <c r="L64" s="628">
        <v>50</v>
      </c>
      <c r="M64" s="643">
        <f t="shared" si="7"/>
        <v>-21.953228693773543</v>
      </c>
    </row>
    <row r="65" spans="1:13" x14ac:dyDescent="0.25">
      <c r="A65" s="740"/>
      <c r="B65" s="739"/>
      <c r="C65" s="627" t="s">
        <v>17</v>
      </c>
      <c r="D65" s="628">
        <v>19.7</v>
      </c>
      <c r="E65" s="628">
        <v>21</v>
      </c>
      <c r="F65" s="628">
        <v>21.8</v>
      </c>
      <c r="G65" s="628">
        <v>25.6</v>
      </c>
      <c r="H65" s="628">
        <v>22.5</v>
      </c>
      <c r="I65" s="628">
        <v>21.9</v>
      </c>
      <c r="J65" s="628">
        <v>20.5</v>
      </c>
      <c r="K65" s="637">
        <v>20.115614745946541</v>
      </c>
      <c r="L65" s="628">
        <v>28.5</v>
      </c>
      <c r="M65" s="643">
        <f t="shared" si="7"/>
        <v>-8.3843852540534591</v>
      </c>
    </row>
    <row r="66" spans="1:13" x14ac:dyDescent="0.25">
      <c r="A66" s="740"/>
      <c r="B66" s="739"/>
      <c r="C66" s="627" t="s">
        <v>18</v>
      </c>
      <c r="D66" s="628">
        <v>275.89999999999998</v>
      </c>
      <c r="E66" s="628">
        <v>320.3</v>
      </c>
      <c r="F66" s="628">
        <v>389.9</v>
      </c>
      <c r="G66" s="628">
        <v>402.9</v>
      </c>
      <c r="H66" s="628">
        <v>470.6</v>
      </c>
      <c r="I66" s="628">
        <v>468.5</v>
      </c>
      <c r="J66" s="628">
        <v>462.3</v>
      </c>
      <c r="K66" s="637">
        <v>441.63031553243206</v>
      </c>
      <c r="L66" s="628">
        <v>396.8</v>
      </c>
      <c r="M66" s="643">
        <f t="shared" si="7"/>
        <v>44.830315532432053</v>
      </c>
    </row>
    <row r="67" spans="1:13" ht="22.5" x14ac:dyDescent="0.25">
      <c r="A67" s="740"/>
      <c r="B67" s="739"/>
      <c r="C67" s="627" t="s">
        <v>436</v>
      </c>
      <c r="D67" s="628">
        <v>223.4</v>
      </c>
      <c r="E67" s="628">
        <v>322.2</v>
      </c>
      <c r="F67" s="628">
        <v>367.2</v>
      </c>
      <c r="G67" s="628">
        <v>539.5</v>
      </c>
      <c r="H67" s="628">
        <v>719.9</v>
      </c>
      <c r="I67" s="628">
        <v>891.7</v>
      </c>
      <c r="J67" s="628">
        <v>1184.5999999999999</v>
      </c>
      <c r="K67" s="637">
        <v>1493.2466326986323</v>
      </c>
      <c r="L67" s="628">
        <v>525</v>
      </c>
      <c r="M67" s="643">
        <f t="shared" si="7"/>
        <v>968.24663269863231</v>
      </c>
    </row>
    <row r="68" spans="1:13" ht="22.5" customHeight="1" x14ac:dyDescent="0.25">
      <c r="A68" s="740"/>
      <c r="B68" s="739" t="s">
        <v>756</v>
      </c>
      <c r="C68" s="739"/>
      <c r="D68" s="632">
        <v>0.55100000000000005</v>
      </c>
      <c r="E68" s="632">
        <v>0.57999999999999996</v>
      </c>
      <c r="F68" s="632">
        <v>0.6</v>
      </c>
      <c r="G68" s="632">
        <v>0.64300000000000002</v>
      </c>
      <c r="H68" s="632">
        <v>0.72699999999999998</v>
      </c>
      <c r="I68" s="632">
        <v>0.98</v>
      </c>
      <c r="J68" s="632">
        <v>1</v>
      </c>
      <c r="K68" s="638">
        <v>1</v>
      </c>
      <c r="L68" s="632">
        <v>1</v>
      </c>
      <c r="M68" s="642">
        <f t="shared" si="7"/>
        <v>0</v>
      </c>
    </row>
    <row r="69" spans="1:13" ht="22.5" customHeight="1" x14ac:dyDescent="0.25">
      <c r="A69" s="740"/>
      <c r="B69" s="739" t="s">
        <v>749</v>
      </c>
      <c r="C69" s="739"/>
      <c r="D69" s="632">
        <v>0.74299999999999999</v>
      </c>
      <c r="E69" s="632">
        <v>0.94</v>
      </c>
      <c r="F69" s="632">
        <v>0.97799999999999998</v>
      </c>
      <c r="G69" s="632">
        <v>0.97099999999999997</v>
      </c>
      <c r="H69" s="632">
        <v>0.99</v>
      </c>
      <c r="I69" s="632">
        <v>0.99</v>
      </c>
      <c r="J69" s="632">
        <v>1</v>
      </c>
      <c r="K69" s="638">
        <v>1</v>
      </c>
      <c r="L69" s="632">
        <v>1</v>
      </c>
      <c r="M69" s="642">
        <f t="shared" si="7"/>
        <v>0</v>
      </c>
    </row>
    <row r="70" spans="1:13" ht="22.5" customHeight="1" x14ac:dyDescent="0.25">
      <c r="A70" s="740" t="s">
        <v>442</v>
      </c>
      <c r="B70" s="739" t="s">
        <v>443</v>
      </c>
      <c r="C70" s="739"/>
      <c r="D70" s="632">
        <v>0.251</v>
      </c>
      <c r="E70" s="632">
        <v>0.36</v>
      </c>
      <c r="F70" s="633">
        <v>0.32500000000000001</v>
      </c>
      <c r="G70" s="634">
        <v>0.32700000000000001</v>
      </c>
      <c r="H70" s="634">
        <v>0.30499999999999999</v>
      </c>
      <c r="I70" s="634">
        <v>0.314</v>
      </c>
      <c r="J70" s="632">
        <v>0.313</v>
      </c>
      <c r="K70" s="638">
        <v>0.31172897849766951</v>
      </c>
      <c r="L70" s="632">
        <v>0.45</v>
      </c>
      <c r="M70" s="644">
        <f>(+K70-L70)*100</f>
        <v>-13.827102150233051</v>
      </c>
    </row>
    <row r="71" spans="1:13" ht="22.5" customHeight="1" x14ac:dyDescent="0.25">
      <c r="A71" s="740"/>
      <c r="B71" s="739" t="s">
        <v>757</v>
      </c>
      <c r="C71" s="739"/>
      <c r="D71" s="632">
        <v>0.35599999999999998</v>
      </c>
      <c r="E71" s="632">
        <v>0.49199999999999999</v>
      </c>
      <c r="F71" s="633">
        <v>0.45900000000000002</v>
      </c>
      <c r="G71" s="634">
        <v>0.46</v>
      </c>
      <c r="H71" s="634">
        <v>0.40899999999999997</v>
      </c>
      <c r="I71" s="634">
        <v>0.42699999999999999</v>
      </c>
      <c r="J71" s="632">
        <v>0.42399999999999999</v>
      </c>
      <c r="K71" s="638">
        <v>0.42348402845675592</v>
      </c>
      <c r="L71" s="632">
        <v>0.54500000000000004</v>
      </c>
      <c r="M71" s="644">
        <f t="shared" ref="M71:M78" si="8">(+K71-L71)*100</f>
        <v>-12.151597154324412</v>
      </c>
    </row>
    <row r="72" spans="1:13" ht="22.5" customHeight="1" x14ac:dyDescent="0.25">
      <c r="A72" s="740"/>
      <c r="B72" s="739" t="s">
        <v>750</v>
      </c>
      <c r="C72" s="739"/>
      <c r="D72" s="632">
        <v>0.14599999999999999</v>
      </c>
      <c r="E72" s="632">
        <v>0.20799999999999999</v>
      </c>
      <c r="F72" s="633">
        <v>0.187</v>
      </c>
      <c r="G72" s="634">
        <v>0.188</v>
      </c>
      <c r="H72" s="634">
        <v>0.193</v>
      </c>
      <c r="I72" s="634">
        <v>0.19600000000000001</v>
      </c>
      <c r="J72" s="632">
        <v>0.191</v>
      </c>
      <c r="K72" s="638">
        <v>0.19246484691376084</v>
      </c>
      <c r="L72" s="632">
        <v>0.35499999999999998</v>
      </c>
      <c r="M72" s="644">
        <f t="shared" si="8"/>
        <v>-16.253515308623914</v>
      </c>
    </row>
    <row r="73" spans="1:13" ht="22.5" customHeight="1" x14ac:dyDescent="0.25">
      <c r="A73" s="740"/>
      <c r="B73" s="739" t="s">
        <v>751</v>
      </c>
      <c r="C73" s="739"/>
      <c r="D73" s="632">
        <v>5.0999999999999997E-2</v>
      </c>
      <c r="E73" s="632">
        <v>5.1999999999999998E-2</v>
      </c>
      <c r="F73" s="632">
        <v>5.7000000000000002E-2</v>
      </c>
      <c r="G73" s="632">
        <v>6.3E-2</v>
      </c>
      <c r="H73" s="632">
        <v>6.9000000000000006E-2</v>
      </c>
      <c r="I73" s="632">
        <v>7.8E-2</v>
      </c>
      <c r="J73" s="632">
        <v>8.3000000000000004E-2</v>
      </c>
      <c r="K73" s="638">
        <v>8.3000000000000004E-2</v>
      </c>
      <c r="L73" s="632">
        <v>0.105</v>
      </c>
      <c r="M73" s="644">
        <f t="shared" si="8"/>
        <v>-2.1999999999999993</v>
      </c>
    </row>
    <row r="74" spans="1:13" ht="22.5" customHeight="1" x14ac:dyDescent="0.25">
      <c r="A74" s="740"/>
      <c r="B74" s="739" t="s">
        <v>448</v>
      </c>
      <c r="C74" s="739"/>
      <c r="D74" s="632">
        <v>6.7000000000000004E-2</v>
      </c>
      <c r="E74" s="632">
        <v>7.0999999999999994E-2</v>
      </c>
      <c r="F74" s="632">
        <v>8.5000000000000006E-2</v>
      </c>
      <c r="G74" s="632">
        <v>8.7999999999999995E-2</v>
      </c>
      <c r="H74" s="632">
        <v>9.6000000000000002E-2</v>
      </c>
      <c r="I74" s="632">
        <v>0.107</v>
      </c>
      <c r="J74" s="632">
        <v>5.2999999999999999E-2</v>
      </c>
      <c r="K74" s="638">
        <v>5.2999999999999999E-2</v>
      </c>
      <c r="L74" s="632">
        <v>0.12</v>
      </c>
      <c r="M74" s="644">
        <f t="shared" si="8"/>
        <v>-6.7</v>
      </c>
    </row>
    <row r="75" spans="1:13" ht="22.5" customHeight="1" x14ac:dyDescent="0.25">
      <c r="A75" s="740"/>
      <c r="B75" s="739" t="s">
        <v>752</v>
      </c>
      <c r="C75" s="739"/>
      <c r="D75" s="632">
        <v>3.5000000000000003E-2</v>
      </c>
      <c r="E75" s="632">
        <v>0.03</v>
      </c>
      <c r="F75" s="632">
        <v>3.5999999999999997E-2</v>
      </c>
      <c r="G75" s="632">
        <v>3.5999999999999997E-2</v>
      </c>
      <c r="H75" s="632">
        <v>4.4999999999999998E-2</v>
      </c>
      <c r="I75" s="632">
        <v>4.9000000000000002E-2</v>
      </c>
      <c r="J75" s="632">
        <v>0.11700000000000001</v>
      </c>
      <c r="K75" s="638">
        <v>0.11700000000000001</v>
      </c>
      <c r="L75" s="632">
        <v>0.09</v>
      </c>
      <c r="M75" s="644">
        <f t="shared" si="8"/>
        <v>2.7000000000000011</v>
      </c>
    </row>
    <row r="76" spans="1:13" x14ac:dyDescent="0.25">
      <c r="A76" s="740"/>
      <c r="B76" s="739" t="s">
        <v>762</v>
      </c>
      <c r="C76" s="739"/>
      <c r="D76" s="639">
        <v>0.23100000000000001</v>
      </c>
      <c r="E76" s="639">
        <v>0.47</v>
      </c>
      <c r="F76" s="640">
        <v>0.41099999999999998</v>
      </c>
      <c r="G76" s="639">
        <v>0.51300000000000001</v>
      </c>
      <c r="H76" s="639">
        <v>0.56299999999999994</v>
      </c>
      <c r="I76" s="641">
        <v>0.66400000000000003</v>
      </c>
      <c r="J76" s="639">
        <v>0.67200000000000004</v>
      </c>
      <c r="K76" s="638">
        <v>0.59704284761108295</v>
      </c>
      <c r="L76" s="632">
        <v>0.6</v>
      </c>
      <c r="M76" s="644">
        <f t="shared" si="8"/>
        <v>-0.29571523889170281</v>
      </c>
    </row>
    <row r="77" spans="1:13" ht="24" customHeight="1" x14ac:dyDescent="0.25">
      <c r="A77" s="740"/>
      <c r="B77" s="739" t="s">
        <v>763</v>
      </c>
      <c r="C77" s="739"/>
      <c r="D77" s="639">
        <v>0.3</v>
      </c>
      <c r="E77" s="639">
        <v>0.35699999999999998</v>
      </c>
      <c r="F77" s="639">
        <v>0.59</v>
      </c>
      <c r="G77" s="639">
        <v>0.68899999999999995</v>
      </c>
      <c r="H77" s="639">
        <v>0.75</v>
      </c>
      <c r="I77" s="641">
        <v>0.875</v>
      </c>
      <c r="J77" s="639">
        <v>0.85899999999999999</v>
      </c>
      <c r="K77" s="638">
        <v>0.75221108234445933</v>
      </c>
      <c r="L77" s="632">
        <v>0.7</v>
      </c>
      <c r="M77" s="644">
        <f t="shared" si="8"/>
        <v>5.2211082344459374</v>
      </c>
    </row>
    <row r="78" spans="1:13" ht="24" customHeight="1" x14ac:dyDescent="0.25">
      <c r="A78" s="740"/>
      <c r="B78" s="739" t="s">
        <v>764</v>
      </c>
      <c r="C78" s="739"/>
      <c r="D78" s="639">
        <v>0.16200000000000001</v>
      </c>
      <c r="E78" s="639">
        <v>0.433</v>
      </c>
      <c r="F78" s="639">
        <v>0.3</v>
      </c>
      <c r="G78" s="639">
        <v>0.34899999999999998</v>
      </c>
      <c r="H78" s="639">
        <v>0.38900000000000001</v>
      </c>
      <c r="I78" s="641">
        <v>0.47399999999999998</v>
      </c>
      <c r="J78" s="639">
        <v>0.501</v>
      </c>
      <c r="K78" s="638">
        <v>0.45756641897115025</v>
      </c>
      <c r="L78" s="632">
        <v>0.5</v>
      </c>
      <c r="M78" s="644">
        <f t="shared" si="8"/>
        <v>-4.2433581028849758</v>
      </c>
    </row>
    <row r="79" spans="1:13" ht="22.5" customHeight="1" x14ac:dyDescent="0.25">
      <c r="A79" s="740"/>
      <c r="B79" s="739" t="s">
        <v>455</v>
      </c>
      <c r="C79" s="739"/>
      <c r="D79" s="628">
        <v>29.1</v>
      </c>
      <c r="E79" s="628">
        <v>36</v>
      </c>
      <c r="F79" s="628">
        <v>32.5</v>
      </c>
      <c r="G79" s="628">
        <v>32.700000000000003</v>
      </c>
      <c r="H79" s="628">
        <v>30.5</v>
      </c>
      <c r="I79" s="628">
        <v>31.4</v>
      </c>
      <c r="J79" s="628">
        <v>31.3</v>
      </c>
      <c r="K79" s="642">
        <v>29.8</v>
      </c>
      <c r="L79" s="628">
        <v>40</v>
      </c>
      <c r="M79" s="642">
        <f t="shared" si="7"/>
        <v>-10.199999999999999</v>
      </c>
    </row>
    <row r="80" spans="1:13" ht="22.5" customHeight="1" x14ac:dyDescent="0.25">
      <c r="A80" s="740"/>
      <c r="B80" s="739" t="s">
        <v>456</v>
      </c>
      <c r="C80" s="739"/>
      <c r="D80" s="628">
        <v>6.4</v>
      </c>
      <c r="E80" s="628">
        <v>5.2</v>
      </c>
      <c r="F80" s="628">
        <v>5.7</v>
      </c>
      <c r="G80" s="630">
        <v>6.3</v>
      </c>
      <c r="H80" s="630">
        <v>6.9</v>
      </c>
      <c r="I80" s="630">
        <v>7.8</v>
      </c>
      <c r="J80" s="628">
        <v>8.3000000000000007</v>
      </c>
      <c r="K80" s="642">
        <v>8.3000000000000007</v>
      </c>
      <c r="L80" s="628">
        <v>10</v>
      </c>
      <c r="M80" s="642">
        <f t="shared" si="7"/>
        <v>-1.6999999999999993</v>
      </c>
    </row>
    <row r="81" spans="1:13" ht="22.5" customHeight="1" x14ac:dyDescent="0.25">
      <c r="A81" s="740"/>
      <c r="B81" s="739" t="s">
        <v>459</v>
      </c>
      <c r="C81" s="739"/>
      <c r="D81" s="629">
        <v>0.03</v>
      </c>
      <c r="E81" s="628" t="s">
        <v>760</v>
      </c>
      <c r="F81" s="628" t="s">
        <v>761</v>
      </c>
      <c r="G81" s="628" t="s">
        <v>761</v>
      </c>
      <c r="H81" s="629">
        <v>0</v>
      </c>
      <c r="I81" s="629">
        <v>0.02</v>
      </c>
      <c r="J81" s="632">
        <v>0.02</v>
      </c>
      <c r="K81" s="638">
        <v>0.02</v>
      </c>
      <c r="L81" s="629">
        <v>0.05</v>
      </c>
      <c r="M81" s="644">
        <f>(+K81-L81)*100</f>
        <v>-3.0000000000000004</v>
      </c>
    </row>
    <row r="82" spans="1:13" x14ac:dyDescent="0.25">
      <c r="A82" s="740"/>
      <c r="B82" s="739" t="s">
        <v>460</v>
      </c>
      <c r="C82" s="739"/>
      <c r="D82" s="632">
        <v>0.46400000000000002</v>
      </c>
      <c r="E82" s="632">
        <v>0.48</v>
      </c>
      <c r="F82" s="632">
        <v>0.43</v>
      </c>
      <c r="G82" s="632">
        <v>0.441</v>
      </c>
      <c r="H82" s="635">
        <v>0.441</v>
      </c>
      <c r="I82" s="634">
        <v>0.54200000000000004</v>
      </c>
      <c r="J82" s="632">
        <v>0.53</v>
      </c>
      <c r="K82" s="638">
        <v>0.54468205819110316</v>
      </c>
      <c r="L82" s="632">
        <v>0.72</v>
      </c>
      <c r="M82" s="644">
        <f>(+K82-L82)*100</f>
        <v>-17.531794180889683</v>
      </c>
    </row>
    <row r="83" spans="1:13" x14ac:dyDescent="0.25">
      <c r="A83" s="740"/>
      <c r="B83" s="739" t="s">
        <v>461</v>
      </c>
      <c r="C83" s="739"/>
      <c r="D83" s="632">
        <v>0.34899999999999998</v>
      </c>
      <c r="E83" s="632">
        <v>0.379</v>
      </c>
      <c r="F83" s="632">
        <v>0.28000000000000003</v>
      </c>
      <c r="G83" s="632">
        <v>0.248</v>
      </c>
      <c r="H83" s="635">
        <v>0.24199999999999999</v>
      </c>
      <c r="I83" s="632">
        <v>0.246</v>
      </c>
      <c r="J83" s="632">
        <v>0.24199999999999999</v>
      </c>
      <c r="K83" s="638">
        <v>0.2677984420269553</v>
      </c>
      <c r="L83" s="632">
        <v>0.53</v>
      </c>
      <c r="M83" s="644">
        <f>(+K83-L83)*100</f>
        <v>-26.220155797304471</v>
      </c>
    </row>
    <row r="84" spans="1:13" x14ac:dyDescent="0.25">
      <c r="A84" s="740"/>
      <c r="B84" s="739" t="s">
        <v>634</v>
      </c>
      <c r="C84" s="739"/>
      <c r="D84" s="632">
        <v>1E-3</v>
      </c>
      <c r="E84" s="632">
        <v>2E-3</v>
      </c>
      <c r="F84" s="632">
        <v>2E-3</v>
      </c>
      <c r="G84" s="632">
        <v>4.0000000000000001E-3</v>
      </c>
      <c r="H84" s="635">
        <v>5.0000000000000001E-3</v>
      </c>
      <c r="I84" s="632">
        <v>6.0000000000000001E-3</v>
      </c>
      <c r="J84" s="632">
        <v>8.0000000000000002E-3</v>
      </c>
      <c r="K84" s="638">
        <v>8.0000000000000002E-3</v>
      </c>
      <c r="L84" s="632">
        <v>0.06</v>
      </c>
      <c r="M84" s="644">
        <f>(+K84-L84)*100</f>
        <v>-5.2</v>
      </c>
    </row>
    <row r="85" spans="1:13" x14ac:dyDescent="0.25">
      <c r="A85" s="740"/>
      <c r="B85" s="739" t="s">
        <v>463</v>
      </c>
      <c r="C85" s="739"/>
      <c r="D85" s="632">
        <v>7.0000000000000007E-2</v>
      </c>
      <c r="E85" s="632" t="s">
        <v>760</v>
      </c>
      <c r="F85" s="632">
        <v>0.08</v>
      </c>
      <c r="G85" s="632">
        <v>0.08</v>
      </c>
      <c r="H85" s="635">
        <v>0.08</v>
      </c>
      <c r="I85" s="635">
        <v>0.11</v>
      </c>
      <c r="J85" s="638" t="s">
        <v>435</v>
      </c>
      <c r="K85" s="638" t="s">
        <v>435</v>
      </c>
      <c r="L85" s="638" t="s">
        <v>435</v>
      </c>
      <c r="M85" s="638" t="s">
        <v>435</v>
      </c>
    </row>
    <row r="86" spans="1:13" x14ac:dyDescent="0.25">
      <c r="A86" s="740"/>
      <c r="B86" s="739" t="s">
        <v>465</v>
      </c>
      <c r="C86" s="739"/>
      <c r="D86" s="632">
        <v>7.8E-2</v>
      </c>
      <c r="E86" s="632">
        <v>0.09</v>
      </c>
      <c r="F86" s="632">
        <v>8.8999999999999996E-2</v>
      </c>
      <c r="G86" s="632">
        <v>8.5999999999999993E-2</v>
      </c>
      <c r="H86" s="632">
        <v>0.1</v>
      </c>
      <c r="I86" s="636">
        <v>0.112</v>
      </c>
      <c r="J86" s="632">
        <v>0.189</v>
      </c>
      <c r="K86" s="638" t="s">
        <v>435</v>
      </c>
      <c r="L86" s="632">
        <v>9.1999999999999998E-2</v>
      </c>
      <c r="M86" s="638" t="s">
        <v>435</v>
      </c>
    </row>
    <row r="87" spans="1:13" x14ac:dyDescent="0.25">
      <c r="A87" s="740"/>
      <c r="B87" s="739" t="s">
        <v>758</v>
      </c>
      <c r="C87" s="739"/>
      <c r="D87" s="632">
        <v>0.5</v>
      </c>
      <c r="E87" s="632">
        <v>0.52600000000000002</v>
      </c>
      <c r="F87" s="632">
        <v>0.53</v>
      </c>
      <c r="G87" s="632">
        <v>0.61</v>
      </c>
      <c r="H87" s="632">
        <v>0.66700000000000004</v>
      </c>
      <c r="I87" s="636">
        <v>0.61</v>
      </c>
      <c r="J87" s="632">
        <v>7.0000000000000007E-2</v>
      </c>
      <c r="K87" s="638" t="s">
        <v>435</v>
      </c>
      <c r="L87" s="632">
        <v>0.65</v>
      </c>
      <c r="M87" s="638" t="s">
        <v>435</v>
      </c>
    </row>
    <row r="88" spans="1:13" ht="22.5" customHeight="1" x14ac:dyDescent="0.25">
      <c r="A88" s="740"/>
      <c r="B88" s="739" t="s">
        <v>467</v>
      </c>
      <c r="C88" s="739"/>
      <c r="D88" s="628">
        <v>5</v>
      </c>
      <c r="E88" s="628">
        <v>6</v>
      </c>
      <c r="F88" s="628">
        <v>7.5</v>
      </c>
      <c r="G88" s="628">
        <v>7.673</v>
      </c>
      <c r="H88" s="628">
        <v>22.15</v>
      </c>
      <c r="I88" s="628">
        <v>23.300999999999998</v>
      </c>
      <c r="J88" s="628">
        <v>23.613</v>
      </c>
      <c r="K88" s="638" t="s">
        <v>435</v>
      </c>
      <c r="L88" s="628">
        <v>12</v>
      </c>
      <c r="M88" s="638" t="s">
        <v>435</v>
      </c>
    </row>
    <row r="89" spans="1:13" ht="22.5" customHeight="1" x14ac:dyDescent="0.25">
      <c r="A89" s="740" t="s">
        <v>468</v>
      </c>
      <c r="B89" s="739" t="s">
        <v>469</v>
      </c>
      <c r="C89" s="739"/>
      <c r="D89" s="628" t="s">
        <v>759</v>
      </c>
      <c r="E89" s="628" t="s">
        <v>435</v>
      </c>
      <c r="F89" s="628">
        <v>4</v>
      </c>
      <c r="G89" s="628">
        <v>4</v>
      </c>
      <c r="H89" s="628">
        <v>4</v>
      </c>
      <c r="I89" s="628">
        <v>4</v>
      </c>
      <c r="J89" s="628">
        <v>4</v>
      </c>
      <c r="K89" s="638" t="s">
        <v>435</v>
      </c>
      <c r="L89" s="628">
        <v>7</v>
      </c>
      <c r="M89" s="638" t="s">
        <v>435</v>
      </c>
    </row>
    <row r="90" spans="1:13" ht="22.5" customHeight="1" x14ac:dyDescent="0.25">
      <c r="A90" s="740"/>
      <c r="B90" s="739" t="s">
        <v>470</v>
      </c>
      <c r="C90" s="739"/>
      <c r="D90" s="628" t="s">
        <v>748</v>
      </c>
      <c r="E90" s="628" t="s">
        <v>435</v>
      </c>
      <c r="F90" s="628">
        <v>3</v>
      </c>
      <c r="G90" s="625">
        <v>34</v>
      </c>
      <c r="H90" s="625">
        <v>34</v>
      </c>
      <c r="I90" s="628">
        <v>34</v>
      </c>
      <c r="J90" s="628" t="s">
        <v>435</v>
      </c>
      <c r="K90" s="638" t="s">
        <v>435</v>
      </c>
      <c r="L90" s="628">
        <v>7</v>
      </c>
      <c r="M90" s="638" t="s">
        <v>435</v>
      </c>
    </row>
    <row r="91" spans="1:13" ht="22.5" customHeight="1" x14ac:dyDescent="0.25">
      <c r="A91" s="740"/>
      <c r="B91" s="739" t="s">
        <v>471</v>
      </c>
      <c r="C91" s="739"/>
      <c r="D91" s="628">
        <v>500</v>
      </c>
      <c r="E91" s="628">
        <v>1200</v>
      </c>
      <c r="F91" s="628">
        <v>1.7010000000000001</v>
      </c>
      <c r="G91" s="628">
        <v>2.5</v>
      </c>
      <c r="H91" s="628">
        <v>1.2</v>
      </c>
      <c r="I91" s="628">
        <v>1.2</v>
      </c>
      <c r="J91" s="628" t="s">
        <v>435</v>
      </c>
      <c r="K91" s="638" t="s">
        <v>435</v>
      </c>
      <c r="L91" s="628">
        <v>10</v>
      </c>
      <c r="M91" s="638" t="s">
        <v>435</v>
      </c>
    </row>
  </sheetData>
  <mergeCells count="36"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</mergeCells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509" t="s">
        <v>649</v>
      </c>
      <c r="F1" s="510" t="s">
        <v>666</v>
      </c>
    </row>
    <row r="2" spans="1:6" x14ac:dyDescent="0.25">
      <c r="B2">
        <v>2018</v>
      </c>
      <c r="C2">
        <v>2019</v>
      </c>
      <c r="D2">
        <v>2020</v>
      </c>
      <c r="E2" s="508" t="s">
        <v>315</v>
      </c>
    </row>
    <row r="3" spans="1:6" ht="19.5" x14ac:dyDescent="0.25">
      <c r="A3" s="395" t="s">
        <v>291</v>
      </c>
      <c r="B3" s="130">
        <v>539.48127233765206</v>
      </c>
      <c r="C3" s="130">
        <v>702.37021487930008</v>
      </c>
      <c r="D3" s="130">
        <v>870.02535718351373</v>
      </c>
      <c r="E3" s="130">
        <f>+D3-C3</f>
        <v>167.65514230421365</v>
      </c>
    </row>
    <row r="4" spans="1:6" ht="19.5" x14ac:dyDescent="0.25">
      <c r="A4" s="396" t="s">
        <v>403</v>
      </c>
      <c r="B4" s="130">
        <v>3.7278937775448195</v>
      </c>
      <c r="C4" s="130">
        <v>14.498754658303508</v>
      </c>
      <c r="D4" s="130">
        <v>16.8505802629291</v>
      </c>
      <c r="E4" s="130">
        <f>+D4-C4</f>
        <v>2.3518256046255921</v>
      </c>
    </row>
    <row r="5" spans="1:6" ht="30" x14ac:dyDescent="0.25">
      <c r="A5" s="249" t="s">
        <v>295</v>
      </c>
      <c r="B5" s="130">
        <v>8.6942489107169436</v>
      </c>
      <c r="C5" s="130">
        <v>8.4940935401105104</v>
      </c>
      <c r="D5" s="130">
        <v>8.5566420934250207</v>
      </c>
      <c r="E5" s="130">
        <f>+D5-C5</f>
        <v>6.2548553314510258E-2</v>
      </c>
    </row>
    <row r="13" spans="1:6" ht="15.75" x14ac:dyDescent="0.25">
      <c r="F13" s="510" t="s">
        <v>667</v>
      </c>
    </row>
    <row r="14" spans="1:6" x14ac:dyDescent="0.25">
      <c r="B14">
        <v>2018</v>
      </c>
      <c r="C14">
        <v>2019</v>
      </c>
      <c r="D14">
        <v>2020</v>
      </c>
      <c r="E14" s="508" t="s">
        <v>315</v>
      </c>
    </row>
    <row r="15" spans="1:6" x14ac:dyDescent="0.25">
      <c r="A15" s="395" t="s">
        <v>149</v>
      </c>
      <c r="B15" s="130">
        <v>402.88774160942432</v>
      </c>
      <c r="C15" s="130">
        <v>459.11889103916911</v>
      </c>
      <c r="D15" s="130">
        <v>457.10482762244197</v>
      </c>
      <c r="E15" s="130">
        <f>+D15-C15</f>
        <v>-2.0140634167271401</v>
      </c>
    </row>
    <row r="16" spans="1:6" x14ac:dyDescent="0.25">
      <c r="A16" s="395" t="s">
        <v>144</v>
      </c>
      <c r="B16" s="130">
        <v>25.557338884308944</v>
      </c>
      <c r="C16" s="130">
        <v>21.954542213393147</v>
      </c>
      <c r="D16" s="130">
        <v>21.391605233562551</v>
      </c>
      <c r="E16" s="130">
        <f>+D16-C16</f>
        <v>-0.56293697983059587</v>
      </c>
    </row>
    <row r="26" spans="1:10" ht="15.75" x14ac:dyDescent="0.25">
      <c r="A26" s="509" t="s">
        <v>650</v>
      </c>
      <c r="F26" s="510" t="s">
        <v>668</v>
      </c>
    </row>
    <row r="27" spans="1:10" x14ac:dyDescent="0.25">
      <c r="B27">
        <v>2018</v>
      </c>
      <c r="C27">
        <v>2019</v>
      </c>
      <c r="D27">
        <v>2020</v>
      </c>
      <c r="E27" s="508" t="s">
        <v>315</v>
      </c>
      <c r="G27" s="198">
        <v>679</v>
      </c>
      <c r="H27" s="198">
        <v>684</v>
      </c>
      <c r="I27" s="515">
        <f>+H27/G27</f>
        <v>1.0073637702503682</v>
      </c>
      <c r="J27" s="517">
        <f>+I27-1</f>
        <v>7.3637702503681624E-3</v>
      </c>
    </row>
    <row r="28" spans="1:10" ht="19.5" x14ac:dyDescent="0.25">
      <c r="A28" s="396" t="s">
        <v>653</v>
      </c>
      <c r="B28" s="130">
        <v>277.15621591179382</v>
      </c>
      <c r="C28" s="130">
        <v>350.64084100842871</v>
      </c>
      <c r="D28" s="130">
        <v>420.90687311365662</v>
      </c>
      <c r="E28" s="130">
        <f>+D28-C28</f>
        <v>70.266032105227907</v>
      </c>
      <c r="G28" s="198">
        <v>16012396</v>
      </c>
      <c r="H28" s="198">
        <v>16523370</v>
      </c>
      <c r="I28" s="515">
        <f>+H28/G28</f>
        <v>1.0319111518351158</v>
      </c>
      <c r="J28" s="517">
        <f>+I28-1</f>
        <v>3.1911151835115836E-2</v>
      </c>
    </row>
    <row r="29" spans="1:10" ht="19.5" x14ac:dyDescent="0.25">
      <c r="A29" s="396" t="s">
        <v>652</v>
      </c>
      <c r="B29" s="130">
        <v>1.9151896195180187</v>
      </c>
      <c r="C29" s="130">
        <v>7.2381422492923608</v>
      </c>
      <c r="D29" s="130">
        <v>8.1520900397437082</v>
      </c>
      <c r="E29" s="130">
        <f>+D29-C29</f>
        <v>0.91394779045134733</v>
      </c>
      <c r="G29" s="516">
        <f>+(G27/G28)*100000</f>
        <v>4.2404646999736952</v>
      </c>
      <c r="H29" s="516">
        <f>+(H27/H28)*100000</f>
        <v>4.139591378756271</v>
      </c>
      <c r="I29" s="198"/>
      <c r="J29" s="198"/>
    </row>
    <row r="30" spans="1:10" ht="19.5" x14ac:dyDescent="0.25">
      <c r="A30" s="396" t="s">
        <v>651</v>
      </c>
      <c r="B30" s="130">
        <v>4.46663350860746</v>
      </c>
      <c r="C30" s="130">
        <v>4.2404646999736952</v>
      </c>
      <c r="D30" s="130">
        <v>4.139591378756271</v>
      </c>
      <c r="E30" s="130">
        <f>+D30-C30</f>
        <v>-0.10087332121742421</v>
      </c>
    </row>
    <row r="33" spans="1:6" x14ac:dyDescent="0.25">
      <c r="A33" s="2"/>
      <c r="B33" s="2"/>
      <c r="C33" s="2"/>
      <c r="D33" s="2"/>
    </row>
    <row r="40" spans="1:6" ht="15.75" x14ac:dyDescent="0.25">
      <c r="C40">
        <v>2019</v>
      </c>
      <c r="D40">
        <v>2020</v>
      </c>
      <c r="E40" s="508" t="s">
        <v>315</v>
      </c>
      <c r="F40" s="510" t="s">
        <v>669</v>
      </c>
    </row>
    <row r="41" spans="1:6" x14ac:dyDescent="0.25">
      <c r="A41" s="395" t="s">
        <v>654</v>
      </c>
      <c r="B41" s="130">
        <v>206.98186874562856</v>
      </c>
      <c r="C41" s="130">
        <v>229.20367445321736</v>
      </c>
      <c r="D41" s="130">
        <v>221.14132891776919</v>
      </c>
      <c r="E41" s="130">
        <f>+D41-C41</f>
        <v>-8.0623455354481735</v>
      </c>
    </row>
    <row r="42" spans="1:6" x14ac:dyDescent="0.25">
      <c r="A42" s="395" t="s">
        <v>655</v>
      </c>
      <c r="B42" s="130">
        <v>13.129974472064806</v>
      </c>
      <c r="C42" s="130">
        <v>10.960258539696371</v>
      </c>
      <c r="D42" s="130">
        <v>10.348978446890676</v>
      </c>
      <c r="E42" s="130">
        <f>+D42-C42</f>
        <v>-0.61128009280569451</v>
      </c>
    </row>
    <row r="53" spans="1:6" ht="15.75" x14ac:dyDescent="0.25">
      <c r="A53" s="509" t="s">
        <v>656</v>
      </c>
      <c r="B53">
        <v>2018</v>
      </c>
      <c r="C53">
        <v>2019</v>
      </c>
      <c r="D53">
        <v>2020</v>
      </c>
      <c r="E53" s="508" t="s">
        <v>315</v>
      </c>
      <c r="F53" s="510" t="s">
        <v>670</v>
      </c>
    </row>
    <row r="54" spans="1:6" ht="19.5" x14ac:dyDescent="0.25">
      <c r="A54" s="396" t="s">
        <v>639</v>
      </c>
      <c r="B54" s="511">
        <v>0.51323733434654151</v>
      </c>
      <c r="C54" s="511">
        <v>0.56251837638789348</v>
      </c>
      <c r="D54" s="514">
        <v>0.65566533945557115</v>
      </c>
      <c r="E54" s="130">
        <f>+D54-C54</f>
        <v>9.3146963067677668E-2</v>
      </c>
    </row>
    <row r="55" spans="1:6" ht="19.5" x14ac:dyDescent="0.25">
      <c r="A55" s="396" t="s">
        <v>473</v>
      </c>
      <c r="B55" s="511">
        <v>0.32736483983069981</v>
      </c>
      <c r="C55" s="511">
        <v>0.30508994406583501</v>
      </c>
      <c r="D55" s="514">
        <v>0.30966691419486458</v>
      </c>
      <c r="E55" s="130">
        <f>+D55-C55</f>
        <v>4.5769701290295783E-3</v>
      </c>
    </row>
    <row r="56" spans="1:6" ht="19.5" x14ac:dyDescent="0.25">
      <c r="A56" s="396" t="s">
        <v>293</v>
      </c>
      <c r="B56" s="511">
        <v>0.21416376555071309</v>
      </c>
      <c r="C56" s="511">
        <v>0.18271600327646156</v>
      </c>
      <c r="D56" s="514">
        <v>0.1933110382970204</v>
      </c>
      <c r="E56" s="130">
        <f>+D56-C56</f>
        <v>1.0595035020558835E-2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zoomScaleNormal="100"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75" bestFit="1" customWidth="1"/>
    <col min="3" max="3" width="9.140625" style="375" customWidth="1"/>
    <col min="4" max="4" width="8.85546875" customWidth="1"/>
    <col min="5" max="5" width="17.42578125" bestFit="1" customWidth="1"/>
  </cols>
  <sheetData>
    <row r="1" spans="1:6" ht="15.75" thickTop="1" x14ac:dyDescent="0.25">
      <c r="A1" s="377"/>
      <c r="B1" s="376"/>
    </row>
    <row r="2" spans="1:6" x14ac:dyDescent="0.25">
      <c r="A2" s="378" t="s">
        <v>479</v>
      </c>
      <c r="B2" s="375" t="s">
        <v>78</v>
      </c>
      <c r="C2" s="375" t="s">
        <v>18</v>
      </c>
    </row>
    <row r="3" spans="1:6" x14ac:dyDescent="0.25">
      <c r="A3" s="379" t="s">
        <v>480</v>
      </c>
      <c r="B3" s="513">
        <v>2</v>
      </c>
      <c r="C3" s="375">
        <v>-27</v>
      </c>
      <c r="E3" t="s">
        <v>480</v>
      </c>
      <c r="F3">
        <v>-27</v>
      </c>
    </row>
    <row r="4" spans="1:6" x14ac:dyDescent="0.25">
      <c r="A4" s="379" t="s">
        <v>481</v>
      </c>
      <c r="B4" s="513">
        <v>-1</v>
      </c>
      <c r="C4" s="375">
        <v>-7</v>
      </c>
      <c r="E4" t="s">
        <v>61</v>
      </c>
      <c r="F4">
        <v>-57</v>
      </c>
    </row>
    <row r="5" spans="1:6" x14ac:dyDescent="0.25">
      <c r="A5" s="380" t="s">
        <v>482</v>
      </c>
      <c r="B5" s="513">
        <v>-1</v>
      </c>
      <c r="C5" s="375">
        <v>-11</v>
      </c>
      <c r="E5" t="s">
        <v>62</v>
      </c>
      <c r="F5">
        <v>-11</v>
      </c>
    </row>
    <row r="6" spans="1:6" x14ac:dyDescent="0.25">
      <c r="A6" s="380" t="s">
        <v>483</v>
      </c>
      <c r="B6" s="513">
        <v>0</v>
      </c>
      <c r="C6" s="375">
        <v>5</v>
      </c>
      <c r="E6" t="s">
        <v>63</v>
      </c>
      <c r="F6">
        <v>-7</v>
      </c>
    </row>
    <row r="7" spans="1:6" x14ac:dyDescent="0.25">
      <c r="A7" s="380" t="s">
        <v>484</v>
      </c>
      <c r="B7" s="513">
        <v>0</v>
      </c>
      <c r="C7" s="375">
        <v>1</v>
      </c>
      <c r="E7" t="s">
        <v>64</v>
      </c>
      <c r="F7">
        <v>-16</v>
      </c>
    </row>
    <row r="8" spans="1:6" x14ac:dyDescent="0.25">
      <c r="A8" s="380" t="s">
        <v>485</v>
      </c>
      <c r="B8" s="513">
        <v>0</v>
      </c>
      <c r="C8" s="375">
        <v>6</v>
      </c>
      <c r="E8" t="s">
        <v>600</v>
      </c>
      <c r="F8">
        <v>-50</v>
      </c>
    </row>
    <row r="9" spans="1:6" x14ac:dyDescent="0.25">
      <c r="A9" s="380" t="s">
        <v>486</v>
      </c>
      <c r="B9" s="513">
        <v>0</v>
      </c>
      <c r="C9" s="375">
        <v>3</v>
      </c>
    </row>
    <row r="10" spans="1:6" x14ac:dyDescent="0.25">
      <c r="A10" s="380" t="s">
        <v>487</v>
      </c>
      <c r="B10" s="513">
        <v>0</v>
      </c>
      <c r="C10" s="375">
        <v>-9</v>
      </c>
    </row>
    <row r="11" spans="1:6" x14ac:dyDescent="0.25">
      <c r="A11" s="380" t="s">
        <v>488</v>
      </c>
      <c r="B11" s="513">
        <v>0</v>
      </c>
      <c r="C11" s="375">
        <v>0</v>
      </c>
    </row>
    <row r="12" spans="1:6" x14ac:dyDescent="0.25">
      <c r="A12" s="380" t="s">
        <v>489</v>
      </c>
      <c r="B12" s="513">
        <v>0</v>
      </c>
      <c r="C12" s="375">
        <v>-2</v>
      </c>
    </row>
    <row r="13" spans="1:6" x14ac:dyDescent="0.25">
      <c r="A13" s="380" t="s">
        <v>490</v>
      </c>
      <c r="B13" s="513" t="e">
        <v>#REF!</v>
      </c>
      <c r="C13" s="375" t="e">
        <v>#REF!</v>
      </c>
    </row>
    <row r="14" spans="1:6" x14ac:dyDescent="0.25">
      <c r="A14" s="379" t="s">
        <v>60</v>
      </c>
      <c r="B14" s="513">
        <v>-2</v>
      </c>
      <c r="C14" s="375">
        <v>-5</v>
      </c>
    </row>
    <row r="15" spans="1:6" x14ac:dyDescent="0.25">
      <c r="A15" s="381" t="s">
        <v>491</v>
      </c>
      <c r="B15" s="513">
        <v>0</v>
      </c>
      <c r="C15" s="375">
        <v>-17</v>
      </c>
    </row>
    <row r="16" spans="1:6" x14ac:dyDescent="0.25">
      <c r="A16" s="381" t="s">
        <v>492</v>
      </c>
      <c r="B16" s="513">
        <v>-1</v>
      </c>
      <c r="C16" s="375">
        <v>-17</v>
      </c>
    </row>
    <row r="17" spans="1:3" x14ac:dyDescent="0.25">
      <c r="A17" s="381" t="s">
        <v>493</v>
      </c>
      <c r="B17" s="513">
        <v>-1</v>
      </c>
      <c r="C17" s="375">
        <v>15</v>
      </c>
    </row>
    <row r="18" spans="1:3" x14ac:dyDescent="0.25">
      <c r="A18" s="381" t="s">
        <v>494</v>
      </c>
      <c r="B18" s="513">
        <v>0</v>
      </c>
      <c r="C18" s="375">
        <v>0</v>
      </c>
    </row>
    <row r="19" spans="1:3" x14ac:dyDescent="0.25">
      <c r="A19" s="381" t="s">
        <v>495</v>
      </c>
      <c r="B19" s="513">
        <v>0</v>
      </c>
      <c r="C19" s="375">
        <v>2</v>
      </c>
    </row>
    <row r="20" spans="1:3" x14ac:dyDescent="0.25">
      <c r="A20" s="381" t="s">
        <v>496</v>
      </c>
      <c r="B20" s="513">
        <v>0</v>
      </c>
      <c r="C20" s="375">
        <v>-4</v>
      </c>
    </row>
    <row r="21" spans="1:3" x14ac:dyDescent="0.25">
      <c r="A21" s="381" t="s">
        <v>497</v>
      </c>
      <c r="B21" s="513">
        <v>0</v>
      </c>
      <c r="C21" s="375">
        <v>2</v>
      </c>
    </row>
    <row r="22" spans="1:3" x14ac:dyDescent="0.25">
      <c r="A22" s="381" t="s">
        <v>498</v>
      </c>
      <c r="B22" s="513">
        <v>0</v>
      </c>
      <c r="C22" s="375">
        <v>2</v>
      </c>
    </row>
    <row r="23" spans="1:3" x14ac:dyDescent="0.25">
      <c r="A23" s="381" t="s">
        <v>499</v>
      </c>
      <c r="B23" s="513">
        <v>0</v>
      </c>
      <c r="C23" s="375">
        <v>3</v>
      </c>
    </row>
    <row r="24" spans="1:3" x14ac:dyDescent="0.25">
      <c r="A24" s="381" t="s">
        <v>500</v>
      </c>
      <c r="B24" s="513">
        <v>0</v>
      </c>
      <c r="C24" s="375">
        <v>8</v>
      </c>
    </row>
    <row r="25" spans="1:3" x14ac:dyDescent="0.25">
      <c r="A25" s="381" t="s">
        <v>501</v>
      </c>
      <c r="B25" s="513">
        <v>0</v>
      </c>
      <c r="C25" s="375">
        <v>1</v>
      </c>
    </row>
    <row r="26" spans="1:3" x14ac:dyDescent="0.25">
      <c r="A26" s="381" t="s">
        <v>502</v>
      </c>
      <c r="B26" s="513">
        <v>0</v>
      </c>
      <c r="C26" s="375">
        <v>0</v>
      </c>
    </row>
    <row r="27" spans="1:3" x14ac:dyDescent="0.25">
      <c r="A27" s="381" t="s">
        <v>503</v>
      </c>
      <c r="B27" s="513">
        <v>0</v>
      </c>
      <c r="C27" s="375">
        <v>0</v>
      </c>
    </row>
    <row r="28" spans="1:3" x14ac:dyDescent="0.25">
      <c r="A28" s="381" t="s">
        <v>504</v>
      </c>
      <c r="B28" s="513">
        <v>0</v>
      </c>
      <c r="C28" s="375">
        <v>0</v>
      </c>
    </row>
    <row r="29" spans="1:3" x14ac:dyDescent="0.25">
      <c r="A29" s="381" t="s">
        <v>658</v>
      </c>
      <c r="B29" s="513" t="e">
        <v>#REF!</v>
      </c>
      <c r="C29" s="375" t="e">
        <v>#REF!</v>
      </c>
    </row>
    <row r="30" spans="1:3" x14ac:dyDescent="0.25">
      <c r="A30" s="379" t="s">
        <v>61</v>
      </c>
      <c r="B30" s="513">
        <v>-1</v>
      </c>
      <c r="C30" s="375">
        <v>-57</v>
      </c>
    </row>
    <row r="31" spans="1:3" x14ac:dyDescent="0.25">
      <c r="A31" s="381" t="s">
        <v>61</v>
      </c>
      <c r="B31" s="513">
        <v>0</v>
      </c>
      <c r="C31" s="375">
        <v>-47</v>
      </c>
    </row>
    <row r="32" spans="1:3" x14ac:dyDescent="0.25">
      <c r="A32" s="381" t="s">
        <v>505</v>
      </c>
      <c r="B32" s="513">
        <v>0</v>
      </c>
      <c r="C32" s="375">
        <v>-4</v>
      </c>
    </row>
    <row r="33" spans="1:3" x14ac:dyDescent="0.25">
      <c r="A33" s="381" t="s">
        <v>506</v>
      </c>
      <c r="B33" s="513">
        <v>0</v>
      </c>
      <c r="C33" s="375">
        <v>2</v>
      </c>
    </row>
    <row r="34" spans="1:3" x14ac:dyDescent="0.25">
      <c r="A34" s="381" t="s">
        <v>507</v>
      </c>
      <c r="B34" s="513">
        <v>0</v>
      </c>
      <c r="C34" s="375">
        <v>3</v>
      </c>
    </row>
    <row r="35" spans="1:3" x14ac:dyDescent="0.25">
      <c r="A35" s="381" t="s">
        <v>508</v>
      </c>
      <c r="B35" s="513">
        <v>0</v>
      </c>
      <c r="C35" s="375">
        <v>0</v>
      </c>
    </row>
    <row r="36" spans="1:3" x14ac:dyDescent="0.25">
      <c r="A36" s="381" t="s">
        <v>509</v>
      </c>
      <c r="B36" s="513">
        <v>0</v>
      </c>
      <c r="C36" s="375">
        <v>0</v>
      </c>
    </row>
    <row r="37" spans="1:3" x14ac:dyDescent="0.25">
      <c r="A37" s="381" t="s">
        <v>510</v>
      </c>
      <c r="B37" s="513">
        <v>0</v>
      </c>
      <c r="C37" s="375">
        <v>-1</v>
      </c>
    </row>
    <row r="38" spans="1:3" x14ac:dyDescent="0.25">
      <c r="A38" s="381" t="s">
        <v>511</v>
      </c>
      <c r="B38" s="513">
        <v>0</v>
      </c>
      <c r="C38" s="375">
        <v>-4</v>
      </c>
    </row>
    <row r="39" spans="1:3" x14ac:dyDescent="0.25">
      <c r="A39" s="381" t="s">
        <v>512</v>
      </c>
      <c r="B39" s="513">
        <v>0</v>
      </c>
      <c r="C39" s="375">
        <v>-1</v>
      </c>
    </row>
    <row r="40" spans="1:3" x14ac:dyDescent="0.25">
      <c r="A40" s="381" t="s">
        <v>513</v>
      </c>
      <c r="B40" s="513">
        <v>0</v>
      </c>
      <c r="C40" s="375">
        <v>-2</v>
      </c>
    </row>
    <row r="41" spans="1:3" x14ac:dyDescent="0.25">
      <c r="A41" s="381" t="s">
        <v>514</v>
      </c>
      <c r="B41" s="513">
        <v>0</v>
      </c>
      <c r="C41" s="375">
        <v>-1</v>
      </c>
    </row>
    <row r="42" spans="1:3" x14ac:dyDescent="0.25">
      <c r="A42" s="381" t="s">
        <v>515</v>
      </c>
      <c r="B42" s="513">
        <v>0</v>
      </c>
      <c r="C42" s="375">
        <v>1</v>
      </c>
    </row>
    <row r="43" spans="1:3" x14ac:dyDescent="0.25">
      <c r="A43" s="381" t="s">
        <v>516</v>
      </c>
      <c r="B43" s="513">
        <v>0</v>
      </c>
      <c r="C43" s="375">
        <v>-3</v>
      </c>
    </row>
    <row r="44" spans="1:3" x14ac:dyDescent="0.25">
      <c r="A44" s="381" t="s">
        <v>517</v>
      </c>
      <c r="B44" s="513">
        <v>-1</v>
      </c>
      <c r="C44" s="375">
        <v>0</v>
      </c>
    </row>
    <row r="45" spans="1:3" x14ac:dyDescent="0.25">
      <c r="A45" s="379" t="s">
        <v>62</v>
      </c>
      <c r="B45" s="513">
        <v>0</v>
      </c>
      <c r="C45" s="375">
        <v>-11</v>
      </c>
    </row>
    <row r="46" spans="1:3" x14ac:dyDescent="0.25">
      <c r="A46" s="381" t="s">
        <v>518</v>
      </c>
      <c r="B46" s="513">
        <v>0</v>
      </c>
      <c r="C46" s="375">
        <v>-31</v>
      </c>
    </row>
    <row r="47" spans="1:3" x14ac:dyDescent="0.25">
      <c r="A47" s="381" t="s">
        <v>519</v>
      </c>
      <c r="B47" s="513">
        <v>0</v>
      </c>
      <c r="C47" s="375">
        <v>-2</v>
      </c>
    </row>
    <row r="48" spans="1:3" x14ac:dyDescent="0.25">
      <c r="A48" s="381" t="s">
        <v>520</v>
      </c>
      <c r="B48" s="513">
        <v>0</v>
      </c>
      <c r="C48" s="375">
        <v>-3</v>
      </c>
    </row>
    <row r="49" spans="1:3" x14ac:dyDescent="0.25">
      <c r="A49" s="381" t="s">
        <v>521</v>
      </c>
      <c r="B49" s="513">
        <v>0</v>
      </c>
      <c r="C49" s="375">
        <v>1</v>
      </c>
    </row>
    <row r="50" spans="1:3" x14ac:dyDescent="0.25">
      <c r="A50" s="381" t="s">
        <v>522</v>
      </c>
      <c r="B50" s="513">
        <v>0</v>
      </c>
      <c r="C50" s="375">
        <v>1</v>
      </c>
    </row>
    <row r="51" spans="1:3" x14ac:dyDescent="0.25">
      <c r="A51" s="381" t="s">
        <v>523</v>
      </c>
      <c r="B51" s="513">
        <v>0</v>
      </c>
      <c r="C51" s="375">
        <v>1</v>
      </c>
    </row>
    <row r="52" spans="1:3" x14ac:dyDescent="0.25">
      <c r="A52" s="381" t="s">
        <v>524</v>
      </c>
      <c r="B52" s="513">
        <v>0</v>
      </c>
      <c r="C52" s="375">
        <v>5</v>
      </c>
    </row>
    <row r="53" spans="1:3" x14ac:dyDescent="0.25">
      <c r="A53" s="381" t="s">
        <v>525</v>
      </c>
      <c r="B53" s="513">
        <v>0</v>
      </c>
      <c r="C53" s="375">
        <v>-1</v>
      </c>
    </row>
    <row r="54" spans="1:3" x14ac:dyDescent="0.25">
      <c r="A54" s="381" t="s">
        <v>526</v>
      </c>
      <c r="B54" s="513">
        <v>0</v>
      </c>
      <c r="C54" s="375">
        <v>5</v>
      </c>
    </row>
    <row r="55" spans="1:3" x14ac:dyDescent="0.25">
      <c r="A55" s="381" t="s">
        <v>527</v>
      </c>
      <c r="B55" s="513">
        <v>0</v>
      </c>
      <c r="C55" s="375">
        <v>3</v>
      </c>
    </row>
    <row r="56" spans="1:3" x14ac:dyDescent="0.25">
      <c r="A56" s="381" t="s">
        <v>528</v>
      </c>
      <c r="B56" s="513">
        <v>0</v>
      </c>
      <c r="C56" s="375">
        <v>2</v>
      </c>
    </row>
    <row r="57" spans="1:3" x14ac:dyDescent="0.25">
      <c r="A57" s="381" t="s">
        <v>529</v>
      </c>
      <c r="B57" s="513">
        <v>0</v>
      </c>
      <c r="C57" s="375">
        <v>1</v>
      </c>
    </row>
    <row r="58" spans="1:3" x14ac:dyDescent="0.25">
      <c r="A58" s="381" t="s">
        <v>530</v>
      </c>
      <c r="B58" s="513">
        <v>0</v>
      </c>
      <c r="C58" s="375">
        <v>7</v>
      </c>
    </row>
    <row r="59" spans="1:3" x14ac:dyDescent="0.25">
      <c r="A59" s="379" t="s">
        <v>63</v>
      </c>
      <c r="B59" s="513">
        <v>0</v>
      </c>
      <c r="C59" s="375">
        <v>-7</v>
      </c>
    </row>
    <row r="60" spans="1:3" x14ac:dyDescent="0.25">
      <c r="A60" s="381" t="s">
        <v>531</v>
      </c>
      <c r="B60" s="513">
        <v>0</v>
      </c>
      <c r="C60" s="375">
        <v>-23</v>
      </c>
    </row>
    <row r="61" spans="1:3" x14ac:dyDescent="0.25">
      <c r="A61" s="381" t="s">
        <v>532</v>
      </c>
      <c r="B61" s="513">
        <v>0</v>
      </c>
      <c r="C61" s="375">
        <v>6</v>
      </c>
    </row>
    <row r="62" spans="1:3" x14ac:dyDescent="0.25">
      <c r="A62" s="381" t="s">
        <v>533</v>
      </c>
      <c r="B62" s="513">
        <v>0</v>
      </c>
      <c r="C62" s="375">
        <v>7</v>
      </c>
    </row>
    <row r="63" spans="1:3" x14ac:dyDescent="0.25">
      <c r="A63" s="381" t="s">
        <v>534</v>
      </c>
      <c r="B63" s="513">
        <v>0</v>
      </c>
      <c r="C63" s="375">
        <v>1</v>
      </c>
    </row>
    <row r="64" spans="1:3" x14ac:dyDescent="0.25">
      <c r="A64" s="381" t="s">
        <v>535</v>
      </c>
      <c r="B64" s="513">
        <v>0</v>
      </c>
      <c r="C64" s="375">
        <v>2</v>
      </c>
    </row>
    <row r="65" spans="1:3" x14ac:dyDescent="0.25">
      <c r="A65" s="381" t="s">
        <v>536</v>
      </c>
      <c r="B65" s="513">
        <v>0</v>
      </c>
      <c r="C65" s="375">
        <v>4</v>
      </c>
    </row>
    <row r="66" spans="1:3" x14ac:dyDescent="0.25">
      <c r="A66" s="381" t="s">
        <v>63</v>
      </c>
      <c r="B66" s="513">
        <v>0</v>
      </c>
      <c r="C66" s="375">
        <v>-3</v>
      </c>
    </row>
    <row r="67" spans="1:3" x14ac:dyDescent="0.25">
      <c r="A67" s="381" t="s">
        <v>537</v>
      </c>
      <c r="B67" s="513">
        <v>0</v>
      </c>
      <c r="C67" s="375">
        <v>0</v>
      </c>
    </row>
    <row r="68" spans="1:3" x14ac:dyDescent="0.25">
      <c r="A68" s="381" t="s">
        <v>538</v>
      </c>
      <c r="B68" s="513">
        <v>0</v>
      </c>
      <c r="C68" s="375">
        <v>-3</v>
      </c>
    </row>
    <row r="69" spans="1:3" x14ac:dyDescent="0.25">
      <c r="A69" s="381" t="s">
        <v>539</v>
      </c>
      <c r="B69" s="513">
        <v>0</v>
      </c>
      <c r="C69" s="375">
        <v>0</v>
      </c>
    </row>
    <row r="70" spans="1:3" x14ac:dyDescent="0.25">
      <c r="A70" s="381" t="s">
        <v>540</v>
      </c>
      <c r="B70" s="513">
        <v>0</v>
      </c>
      <c r="C70" s="375">
        <v>2</v>
      </c>
    </row>
    <row r="71" spans="1:3" x14ac:dyDescent="0.25">
      <c r="A71" s="381" t="s">
        <v>541</v>
      </c>
      <c r="B71" s="513">
        <v>0</v>
      </c>
      <c r="C71" s="375">
        <v>0</v>
      </c>
    </row>
    <row r="72" spans="1:3" x14ac:dyDescent="0.25">
      <c r="A72" s="379" t="s">
        <v>64</v>
      </c>
      <c r="B72" s="513">
        <v>0</v>
      </c>
      <c r="C72" s="375">
        <v>-16</v>
      </c>
    </row>
    <row r="73" spans="1:3" x14ac:dyDescent="0.25">
      <c r="A73" s="381" t="s">
        <v>64</v>
      </c>
      <c r="B73" s="513">
        <v>0</v>
      </c>
      <c r="C73" s="375">
        <v>-35</v>
      </c>
    </row>
    <row r="74" spans="1:3" x14ac:dyDescent="0.25">
      <c r="A74" s="381" t="s">
        <v>542</v>
      </c>
      <c r="B74" s="513">
        <v>0</v>
      </c>
      <c r="C74" s="375">
        <v>4</v>
      </c>
    </row>
    <row r="75" spans="1:3" x14ac:dyDescent="0.25">
      <c r="A75" s="381" t="s">
        <v>543</v>
      </c>
      <c r="B75" s="513">
        <v>0</v>
      </c>
      <c r="C75" s="375">
        <v>-5</v>
      </c>
    </row>
    <row r="76" spans="1:3" x14ac:dyDescent="0.25">
      <c r="A76" s="381" t="s">
        <v>544</v>
      </c>
      <c r="B76" s="513">
        <v>0</v>
      </c>
      <c r="C76" s="375">
        <v>-1</v>
      </c>
    </row>
    <row r="77" spans="1:3" x14ac:dyDescent="0.25">
      <c r="A77" s="381" t="s">
        <v>545</v>
      </c>
      <c r="B77" s="513">
        <v>0</v>
      </c>
      <c r="C77" s="375">
        <v>0</v>
      </c>
    </row>
    <row r="78" spans="1:3" x14ac:dyDescent="0.25">
      <c r="A78" s="381" t="s">
        <v>546</v>
      </c>
      <c r="B78" s="513">
        <v>0</v>
      </c>
      <c r="C78" s="375">
        <v>0</v>
      </c>
    </row>
    <row r="79" spans="1:3" x14ac:dyDescent="0.25">
      <c r="A79" s="381" t="s">
        <v>547</v>
      </c>
      <c r="B79" s="513">
        <v>0</v>
      </c>
      <c r="C79" s="375">
        <v>5</v>
      </c>
    </row>
    <row r="80" spans="1:3" x14ac:dyDescent="0.25">
      <c r="A80" s="381" t="s">
        <v>548</v>
      </c>
      <c r="B80" s="513">
        <v>0</v>
      </c>
      <c r="C80" s="375">
        <v>0</v>
      </c>
    </row>
    <row r="81" spans="1:3" x14ac:dyDescent="0.25">
      <c r="A81" s="381" t="s">
        <v>549</v>
      </c>
      <c r="B81" s="513">
        <v>0</v>
      </c>
      <c r="C81" s="375">
        <v>10</v>
      </c>
    </row>
    <row r="82" spans="1:3" x14ac:dyDescent="0.25">
      <c r="A82" s="381" t="s">
        <v>550</v>
      </c>
      <c r="B82" s="513">
        <v>0</v>
      </c>
      <c r="C82" s="375">
        <v>3</v>
      </c>
    </row>
    <row r="83" spans="1:3" x14ac:dyDescent="0.25">
      <c r="A83" s="381" t="s">
        <v>551</v>
      </c>
      <c r="B83" s="513">
        <v>0</v>
      </c>
      <c r="C83" s="375">
        <v>1</v>
      </c>
    </row>
    <row r="84" spans="1:3" x14ac:dyDescent="0.25">
      <c r="A84" s="381" t="s">
        <v>552</v>
      </c>
      <c r="B84" s="513">
        <v>0</v>
      </c>
      <c r="C84" s="375">
        <v>2</v>
      </c>
    </row>
    <row r="85" spans="1:3" x14ac:dyDescent="0.25">
      <c r="A85" s="381" t="s">
        <v>553</v>
      </c>
      <c r="B85" s="513">
        <v>0</v>
      </c>
      <c r="C85" s="375">
        <v>6</v>
      </c>
    </row>
    <row r="86" spans="1:3" x14ac:dyDescent="0.25">
      <c r="A86" s="381" t="s">
        <v>554</v>
      </c>
      <c r="B86" s="513">
        <v>0</v>
      </c>
      <c r="C86" s="375">
        <v>0</v>
      </c>
    </row>
    <row r="87" spans="1:3" x14ac:dyDescent="0.25">
      <c r="A87" s="381" t="s">
        <v>555</v>
      </c>
      <c r="B87" s="513">
        <v>0</v>
      </c>
      <c r="C87" s="375">
        <v>-6</v>
      </c>
    </row>
    <row r="88" spans="1:3" x14ac:dyDescent="0.25">
      <c r="A88" s="379" t="s">
        <v>65</v>
      </c>
      <c r="B88" s="513">
        <v>0</v>
      </c>
      <c r="C88" s="375">
        <v>-2</v>
      </c>
    </row>
    <row r="89" spans="1:3" x14ac:dyDescent="0.25">
      <c r="A89" s="381" t="s">
        <v>556</v>
      </c>
      <c r="B89" s="513">
        <v>0</v>
      </c>
      <c r="C89" s="375">
        <v>-2</v>
      </c>
    </row>
    <row r="90" spans="1:3" x14ac:dyDescent="0.25">
      <c r="A90" s="381" t="s">
        <v>557</v>
      </c>
      <c r="B90" s="513">
        <v>0</v>
      </c>
      <c r="C90" s="375">
        <v>2</v>
      </c>
    </row>
    <row r="91" spans="1:3" x14ac:dyDescent="0.25">
      <c r="A91" s="381" t="s">
        <v>558</v>
      </c>
      <c r="B91" s="513">
        <v>0</v>
      </c>
      <c r="C91" s="375">
        <v>3</v>
      </c>
    </row>
    <row r="92" spans="1:3" x14ac:dyDescent="0.25">
      <c r="A92" s="381" t="s">
        <v>559</v>
      </c>
      <c r="B92" s="513">
        <v>0</v>
      </c>
      <c r="C92" s="375">
        <v>-6</v>
      </c>
    </row>
    <row r="93" spans="1:3" x14ac:dyDescent="0.25">
      <c r="A93" s="381" t="s">
        <v>560</v>
      </c>
      <c r="B93" s="513">
        <v>0</v>
      </c>
      <c r="C93" s="375">
        <v>-1</v>
      </c>
    </row>
    <row r="94" spans="1:3" x14ac:dyDescent="0.25">
      <c r="A94" s="381" t="s">
        <v>561</v>
      </c>
      <c r="B94" s="513">
        <v>0</v>
      </c>
      <c r="C94" s="375">
        <v>1</v>
      </c>
    </row>
    <row r="95" spans="1:3" x14ac:dyDescent="0.25">
      <c r="A95" s="381" t="s">
        <v>562</v>
      </c>
      <c r="B95" s="513">
        <v>0</v>
      </c>
      <c r="C95" s="375">
        <v>0</v>
      </c>
    </row>
    <row r="96" spans="1:3" x14ac:dyDescent="0.25">
      <c r="A96" s="381" t="s">
        <v>563</v>
      </c>
      <c r="B96" s="513">
        <v>0</v>
      </c>
      <c r="C96" s="375">
        <v>-2</v>
      </c>
    </row>
    <row r="97" spans="1:3" x14ac:dyDescent="0.25">
      <c r="A97" s="381" t="s">
        <v>564</v>
      </c>
      <c r="B97" s="513">
        <v>0</v>
      </c>
      <c r="C97" s="375">
        <v>1</v>
      </c>
    </row>
    <row r="98" spans="1:3" x14ac:dyDescent="0.25">
      <c r="A98" s="381" t="s">
        <v>565</v>
      </c>
      <c r="B98" s="513">
        <v>0</v>
      </c>
      <c r="C98" s="375">
        <v>0</v>
      </c>
    </row>
    <row r="99" spans="1:3" x14ac:dyDescent="0.25">
      <c r="A99" s="381" t="s">
        <v>566</v>
      </c>
      <c r="B99" s="513">
        <v>0</v>
      </c>
      <c r="C99" s="375">
        <v>-7</v>
      </c>
    </row>
    <row r="100" spans="1:3" x14ac:dyDescent="0.25">
      <c r="A100" s="381" t="s">
        <v>567</v>
      </c>
      <c r="B100" s="513">
        <v>0</v>
      </c>
      <c r="C100" s="375">
        <v>-3</v>
      </c>
    </row>
    <row r="101" spans="1:3" x14ac:dyDescent="0.25">
      <c r="A101" s="381" t="s">
        <v>568</v>
      </c>
      <c r="B101" s="513">
        <v>0</v>
      </c>
      <c r="C101" s="375">
        <v>7</v>
      </c>
    </row>
    <row r="102" spans="1:3" x14ac:dyDescent="0.25">
      <c r="A102" s="381" t="s">
        <v>569</v>
      </c>
      <c r="B102" s="513">
        <v>0</v>
      </c>
      <c r="C102" s="375">
        <v>-1</v>
      </c>
    </row>
    <row r="103" spans="1:3" x14ac:dyDescent="0.25">
      <c r="A103" s="381" t="s">
        <v>570</v>
      </c>
      <c r="B103" s="513">
        <v>0</v>
      </c>
      <c r="C103" s="375">
        <v>0</v>
      </c>
    </row>
    <row r="104" spans="1:3" x14ac:dyDescent="0.25">
      <c r="A104" s="381" t="s">
        <v>571</v>
      </c>
      <c r="B104" s="513">
        <v>0</v>
      </c>
      <c r="C104" s="375">
        <v>1</v>
      </c>
    </row>
    <row r="105" spans="1:3" x14ac:dyDescent="0.25">
      <c r="A105" s="381" t="s">
        <v>572</v>
      </c>
      <c r="B105" s="513">
        <v>0</v>
      </c>
      <c r="C105" s="375">
        <v>5</v>
      </c>
    </row>
    <row r="106" spans="1:3" x14ac:dyDescent="0.25">
      <c r="A106" s="381" t="s">
        <v>573</v>
      </c>
      <c r="B106" s="513">
        <v>0</v>
      </c>
      <c r="C106" s="375">
        <v>0</v>
      </c>
    </row>
    <row r="107" spans="1:3" x14ac:dyDescent="0.25">
      <c r="A107" s="381" t="s">
        <v>574</v>
      </c>
      <c r="B107" s="513">
        <v>0</v>
      </c>
      <c r="C107" s="375">
        <v>0</v>
      </c>
    </row>
    <row r="108" spans="1:3" x14ac:dyDescent="0.25">
      <c r="A108" s="381" t="s">
        <v>575</v>
      </c>
      <c r="B108" s="513">
        <v>0</v>
      </c>
      <c r="C108" s="375">
        <v>0</v>
      </c>
    </row>
    <row r="109" spans="1:3" x14ac:dyDescent="0.25">
      <c r="A109" s="381" t="s">
        <v>576</v>
      </c>
      <c r="B109" s="513">
        <v>0</v>
      </c>
      <c r="C109" s="375">
        <v>0</v>
      </c>
    </row>
    <row r="110" spans="1:3" x14ac:dyDescent="0.25">
      <c r="A110" s="381" t="s">
        <v>577</v>
      </c>
      <c r="B110" s="513">
        <v>0</v>
      </c>
      <c r="C110" s="375">
        <v>0</v>
      </c>
    </row>
    <row r="111" spans="1:3" x14ac:dyDescent="0.25">
      <c r="A111" s="379" t="s">
        <v>66</v>
      </c>
      <c r="B111" s="513">
        <v>1</v>
      </c>
      <c r="C111" s="375">
        <v>13</v>
      </c>
    </row>
    <row r="112" spans="1:3" x14ac:dyDescent="0.25">
      <c r="A112" s="381" t="s">
        <v>66</v>
      </c>
      <c r="B112" s="513">
        <v>0</v>
      </c>
      <c r="C112" s="375">
        <v>9</v>
      </c>
    </row>
    <row r="113" spans="1:3" x14ac:dyDescent="0.25">
      <c r="A113" s="381" t="s">
        <v>578</v>
      </c>
      <c r="B113" s="513">
        <v>0</v>
      </c>
      <c r="C113" s="375">
        <v>3</v>
      </c>
    </row>
    <row r="114" spans="1:3" x14ac:dyDescent="0.25">
      <c r="A114" s="381" t="s">
        <v>579</v>
      </c>
      <c r="B114" s="513">
        <v>0</v>
      </c>
      <c r="C114" s="375">
        <v>2</v>
      </c>
    </row>
    <row r="115" spans="1:3" x14ac:dyDescent="0.25">
      <c r="A115" s="381" t="s">
        <v>580</v>
      </c>
      <c r="B115" s="513">
        <v>0</v>
      </c>
      <c r="C115" s="375">
        <v>-1</v>
      </c>
    </row>
    <row r="116" spans="1:3" x14ac:dyDescent="0.25">
      <c r="A116" s="381" t="s">
        <v>581</v>
      </c>
      <c r="B116" s="513">
        <v>0</v>
      </c>
      <c r="C116" s="375">
        <v>-5</v>
      </c>
    </row>
    <row r="117" spans="1:3" x14ac:dyDescent="0.25">
      <c r="A117" s="381" t="s">
        <v>582</v>
      </c>
      <c r="B117" s="513">
        <v>0</v>
      </c>
      <c r="C117" s="375">
        <v>4</v>
      </c>
    </row>
    <row r="118" spans="1:3" x14ac:dyDescent="0.25">
      <c r="A118" s="381" t="s">
        <v>583</v>
      </c>
      <c r="B118" s="513">
        <v>0</v>
      </c>
      <c r="C118" s="375">
        <v>1</v>
      </c>
    </row>
    <row r="119" spans="1:3" x14ac:dyDescent="0.25">
      <c r="A119" s="381" t="s">
        <v>584</v>
      </c>
      <c r="B119" s="513">
        <v>0</v>
      </c>
      <c r="C119" s="375">
        <v>1</v>
      </c>
    </row>
    <row r="120" spans="1:3" x14ac:dyDescent="0.25">
      <c r="A120" s="381" t="s">
        <v>585</v>
      </c>
      <c r="B120" s="513">
        <v>0</v>
      </c>
      <c r="C120" s="375">
        <v>1</v>
      </c>
    </row>
    <row r="121" spans="1:3" x14ac:dyDescent="0.25">
      <c r="A121" s="381" t="s">
        <v>586</v>
      </c>
      <c r="B121" s="513">
        <v>0</v>
      </c>
      <c r="C121" s="375">
        <v>-1</v>
      </c>
    </row>
    <row r="122" spans="1:3" x14ac:dyDescent="0.25">
      <c r="A122" s="381" t="s">
        <v>587</v>
      </c>
      <c r="B122" s="513">
        <v>0</v>
      </c>
      <c r="C122" s="375">
        <v>0</v>
      </c>
    </row>
    <row r="123" spans="1:3" x14ac:dyDescent="0.25">
      <c r="A123" s="381" t="s">
        <v>588</v>
      </c>
      <c r="B123" s="513">
        <v>0</v>
      </c>
      <c r="C123" s="375">
        <v>0</v>
      </c>
    </row>
    <row r="124" spans="1:3" x14ac:dyDescent="0.25">
      <c r="A124" s="381" t="s">
        <v>589</v>
      </c>
      <c r="B124" s="513">
        <v>0</v>
      </c>
      <c r="C124" s="375">
        <v>1</v>
      </c>
    </row>
    <row r="125" spans="1:3" x14ac:dyDescent="0.25">
      <c r="A125" s="381" t="s">
        <v>590</v>
      </c>
      <c r="B125" s="513">
        <v>0</v>
      </c>
      <c r="C125" s="375">
        <v>-2</v>
      </c>
    </row>
    <row r="126" spans="1:3" x14ac:dyDescent="0.25">
      <c r="A126" s="381" t="s">
        <v>591</v>
      </c>
      <c r="B126" s="513">
        <v>0</v>
      </c>
      <c r="C126" s="375">
        <v>1</v>
      </c>
    </row>
    <row r="127" spans="1:3" x14ac:dyDescent="0.25">
      <c r="A127" s="381" t="s">
        <v>592</v>
      </c>
      <c r="B127" s="513">
        <v>0</v>
      </c>
      <c r="C127" s="375">
        <v>0</v>
      </c>
    </row>
    <row r="128" spans="1:3" x14ac:dyDescent="0.25">
      <c r="A128" s="381" t="s">
        <v>593</v>
      </c>
      <c r="B128" s="513">
        <v>0</v>
      </c>
      <c r="C128" s="375">
        <v>0</v>
      </c>
    </row>
    <row r="129" spans="1:3" x14ac:dyDescent="0.25">
      <c r="A129" s="381" t="s">
        <v>594</v>
      </c>
      <c r="B129" s="513">
        <v>0</v>
      </c>
      <c r="C129" s="375">
        <v>2</v>
      </c>
    </row>
    <row r="130" spans="1:3" x14ac:dyDescent="0.25">
      <c r="A130" s="381" t="s">
        <v>595</v>
      </c>
      <c r="B130" s="513">
        <v>0</v>
      </c>
      <c r="C130" s="375">
        <v>-6</v>
      </c>
    </row>
    <row r="131" spans="1:3" x14ac:dyDescent="0.25">
      <c r="A131" s="381" t="s">
        <v>596</v>
      </c>
      <c r="B131" s="513">
        <v>0</v>
      </c>
      <c r="C131" s="375">
        <v>-2</v>
      </c>
    </row>
    <row r="132" spans="1:3" x14ac:dyDescent="0.25">
      <c r="A132" s="381" t="s">
        <v>597</v>
      </c>
      <c r="B132" s="513">
        <v>0</v>
      </c>
      <c r="C132" s="375">
        <v>5</v>
      </c>
    </row>
    <row r="133" spans="1:3" x14ac:dyDescent="0.25">
      <c r="A133" s="381" t="s">
        <v>598</v>
      </c>
      <c r="B133" s="513">
        <v>1</v>
      </c>
      <c r="C133" s="375">
        <v>0</v>
      </c>
    </row>
    <row r="134" spans="1:3" x14ac:dyDescent="0.25">
      <c r="A134" s="381" t="s">
        <v>599</v>
      </c>
      <c r="B134" s="513">
        <v>0</v>
      </c>
      <c r="C134" s="375">
        <v>0</v>
      </c>
    </row>
    <row r="135" spans="1:3" x14ac:dyDescent="0.25">
      <c r="A135" s="379" t="s">
        <v>600</v>
      </c>
      <c r="B135" s="513">
        <v>-1</v>
      </c>
      <c r="C135" s="375">
        <v>-50</v>
      </c>
    </row>
    <row r="136" spans="1:3" x14ac:dyDescent="0.25">
      <c r="A136" s="381" t="s">
        <v>601</v>
      </c>
      <c r="B136" s="513">
        <v>-1</v>
      </c>
      <c r="C136" s="375">
        <v>-21</v>
      </c>
    </row>
    <row r="137" spans="1:3" x14ac:dyDescent="0.25">
      <c r="A137" s="381" t="s">
        <v>602</v>
      </c>
      <c r="B137" s="513">
        <v>0</v>
      </c>
      <c r="C137" s="375">
        <v>-1</v>
      </c>
    </row>
    <row r="138" spans="1:3" x14ac:dyDescent="0.25">
      <c r="A138" s="381" t="s">
        <v>603</v>
      </c>
      <c r="B138" s="513">
        <v>0</v>
      </c>
      <c r="C138" s="375">
        <v>0</v>
      </c>
    </row>
    <row r="139" spans="1:3" x14ac:dyDescent="0.25">
      <c r="A139" s="381" t="s">
        <v>604</v>
      </c>
      <c r="B139" s="513">
        <v>0</v>
      </c>
      <c r="C139" s="375">
        <v>1</v>
      </c>
    </row>
    <row r="140" spans="1:3" x14ac:dyDescent="0.25">
      <c r="A140" s="381" t="s">
        <v>605</v>
      </c>
      <c r="B140" s="513">
        <v>0</v>
      </c>
      <c r="C140" s="375">
        <v>-2</v>
      </c>
    </row>
    <row r="141" spans="1:3" x14ac:dyDescent="0.25">
      <c r="A141" s="381" t="s">
        <v>606</v>
      </c>
      <c r="B141" s="513">
        <v>0</v>
      </c>
      <c r="C141" s="375">
        <v>-6</v>
      </c>
    </row>
    <row r="142" spans="1:3" x14ac:dyDescent="0.25">
      <c r="A142" s="381" t="s">
        <v>607</v>
      </c>
      <c r="B142" s="513">
        <v>0</v>
      </c>
      <c r="C142" s="375">
        <v>-1</v>
      </c>
    </row>
    <row r="143" spans="1:3" x14ac:dyDescent="0.25">
      <c r="A143" s="381" t="s">
        <v>608</v>
      </c>
      <c r="B143" s="513">
        <v>0</v>
      </c>
      <c r="C143" s="375">
        <v>2</v>
      </c>
    </row>
    <row r="144" spans="1:3" x14ac:dyDescent="0.25">
      <c r="A144" s="381" t="s">
        <v>609</v>
      </c>
      <c r="B144" s="513">
        <v>0</v>
      </c>
      <c r="C144" s="375">
        <v>-2</v>
      </c>
    </row>
    <row r="145" spans="1:3" x14ac:dyDescent="0.25">
      <c r="A145" s="381" t="s">
        <v>610</v>
      </c>
      <c r="B145" s="513">
        <v>0</v>
      </c>
      <c r="C145" s="375">
        <v>-10</v>
      </c>
    </row>
    <row r="146" spans="1:3" x14ac:dyDescent="0.25">
      <c r="A146" s="381" t="s">
        <v>611</v>
      </c>
      <c r="B146" s="513">
        <v>0</v>
      </c>
      <c r="C146" s="375">
        <v>-3</v>
      </c>
    </row>
    <row r="147" spans="1:3" x14ac:dyDescent="0.25">
      <c r="A147" s="381" t="s">
        <v>612</v>
      </c>
      <c r="B147" s="513">
        <v>0</v>
      </c>
      <c r="C147" s="375">
        <v>0</v>
      </c>
    </row>
    <row r="148" spans="1:3" x14ac:dyDescent="0.25">
      <c r="A148" s="381" t="s">
        <v>613</v>
      </c>
      <c r="B148" s="513">
        <v>0</v>
      </c>
      <c r="C148" s="375">
        <v>1</v>
      </c>
    </row>
    <row r="149" spans="1:3" x14ac:dyDescent="0.25">
      <c r="A149" s="381" t="s">
        <v>614</v>
      </c>
      <c r="B149" s="513">
        <v>0</v>
      </c>
      <c r="C149" s="375">
        <v>0</v>
      </c>
    </row>
    <row r="150" spans="1:3" x14ac:dyDescent="0.25">
      <c r="A150" s="381" t="s">
        <v>615</v>
      </c>
      <c r="B150" s="513">
        <v>0</v>
      </c>
      <c r="C150" s="375">
        <v>-6</v>
      </c>
    </row>
    <row r="151" spans="1:3" x14ac:dyDescent="0.25">
      <c r="A151" s="381" t="s">
        <v>616</v>
      </c>
      <c r="B151" s="513">
        <v>0</v>
      </c>
      <c r="C151" s="375">
        <v>-1</v>
      </c>
    </row>
    <row r="152" spans="1:3" x14ac:dyDescent="0.25">
      <c r="A152" s="381" t="s">
        <v>617</v>
      </c>
      <c r="B152" s="513">
        <v>0</v>
      </c>
      <c r="C152" s="375">
        <v>-1</v>
      </c>
    </row>
    <row r="153" spans="1:3" x14ac:dyDescent="0.25">
      <c r="A153" s="379" t="s">
        <v>68</v>
      </c>
      <c r="B153" s="513">
        <v>0</v>
      </c>
      <c r="C153" s="375">
        <v>28</v>
      </c>
    </row>
    <row r="154" spans="1:3" x14ac:dyDescent="0.25">
      <c r="A154" s="381" t="s">
        <v>618</v>
      </c>
      <c r="B154" s="513">
        <v>0</v>
      </c>
      <c r="C154" s="375">
        <v>23</v>
      </c>
    </row>
    <row r="155" spans="1:3" x14ac:dyDescent="0.25">
      <c r="A155" s="381" t="s">
        <v>619</v>
      </c>
      <c r="B155" s="513">
        <v>0</v>
      </c>
      <c r="C155" s="375">
        <v>-7</v>
      </c>
    </row>
    <row r="156" spans="1:3" x14ac:dyDescent="0.25">
      <c r="A156" s="381" t="s">
        <v>620</v>
      </c>
      <c r="B156" s="513">
        <v>0</v>
      </c>
      <c r="C156" s="375">
        <v>1</v>
      </c>
    </row>
    <row r="157" spans="1:3" x14ac:dyDescent="0.25">
      <c r="A157" s="381" t="s">
        <v>621</v>
      </c>
      <c r="B157" s="513">
        <v>0</v>
      </c>
      <c r="C157" s="375">
        <v>7</v>
      </c>
    </row>
    <row r="158" spans="1:3" x14ac:dyDescent="0.25">
      <c r="A158" s="381" t="s">
        <v>622</v>
      </c>
      <c r="B158" s="513">
        <v>0</v>
      </c>
      <c r="C158" s="375">
        <v>3</v>
      </c>
    </row>
    <row r="159" spans="1:3" x14ac:dyDescent="0.25">
      <c r="A159" s="381" t="s">
        <v>623</v>
      </c>
      <c r="B159" s="513">
        <v>0</v>
      </c>
      <c r="C159" s="375">
        <v>12</v>
      </c>
    </row>
    <row r="160" spans="1:3" x14ac:dyDescent="0.25">
      <c r="A160" s="381" t="s">
        <v>624</v>
      </c>
      <c r="B160" s="513">
        <v>0</v>
      </c>
      <c r="C160" s="375">
        <v>-13</v>
      </c>
    </row>
    <row r="161" spans="1:3" x14ac:dyDescent="0.25">
      <c r="A161" s="381" t="s">
        <v>625</v>
      </c>
      <c r="B161" s="513">
        <v>0</v>
      </c>
      <c r="C161" s="375">
        <v>-4</v>
      </c>
    </row>
    <row r="162" spans="1:3" x14ac:dyDescent="0.25">
      <c r="A162" s="381" t="s">
        <v>626</v>
      </c>
      <c r="B162" s="513">
        <v>0</v>
      </c>
      <c r="C162" s="375">
        <v>29</v>
      </c>
    </row>
    <row r="163" spans="1:3" x14ac:dyDescent="0.25">
      <c r="A163" s="381" t="s">
        <v>627</v>
      </c>
      <c r="B163" s="513">
        <v>0</v>
      </c>
      <c r="C163" s="375">
        <v>-22</v>
      </c>
    </row>
    <row r="164" spans="1:3" x14ac:dyDescent="0.25">
      <c r="A164" s="381" t="s">
        <v>628</v>
      </c>
      <c r="B164" s="513">
        <v>0</v>
      </c>
      <c r="C164" s="375">
        <v>-2</v>
      </c>
    </row>
    <row r="165" spans="1:3" x14ac:dyDescent="0.25">
      <c r="A165" s="381" t="s">
        <v>629</v>
      </c>
      <c r="B165" s="513">
        <v>0</v>
      </c>
      <c r="C165" s="375">
        <v>0</v>
      </c>
    </row>
    <row r="166" spans="1:3" x14ac:dyDescent="0.25">
      <c r="A166" s="381" t="s">
        <v>630</v>
      </c>
      <c r="B166" s="513">
        <v>0</v>
      </c>
      <c r="C166" s="375">
        <v>-2</v>
      </c>
    </row>
    <row r="167" spans="1:3" x14ac:dyDescent="0.25">
      <c r="A167" s="381" t="s">
        <v>631</v>
      </c>
      <c r="B167" s="513">
        <v>0</v>
      </c>
      <c r="C167" s="375">
        <v>10</v>
      </c>
    </row>
    <row r="168" spans="1:3" x14ac:dyDescent="0.25">
      <c r="A168" s="381" t="s">
        <v>632</v>
      </c>
      <c r="B168" s="513">
        <v>0</v>
      </c>
      <c r="C168" s="375">
        <v>-4</v>
      </c>
    </row>
    <row r="169" spans="1:3" x14ac:dyDescent="0.25">
      <c r="A169" s="381" t="s">
        <v>633</v>
      </c>
      <c r="B169" s="513">
        <v>0</v>
      </c>
      <c r="C169" s="375">
        <v>-3</v>
      </c>
    </row>
    <row r="170" spans="1:3" ht="15.75" thickBot="1" x14ac:dyDescent="0.3">
      <c r="A170" s="382" t="s">
        <v>83</v>
      </c>
      <c r="B170" s="513">
        <v>-2</v>
      </c>
      <c r="C170" s="375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2" customWidth="1"/>
    <col min="2" max="2" width="16.85546875" style="2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764" t="s">
        <v>474</v>
      </c>
      <c r="B1" s="765"/>
      <c r="C1" s="765"/>
      <c r="D1" s="765"/>
      <c r="E1" s="765"/>
      <c r="F1" s="765"/>
      <c r="G1" s="765"/>
      <c r="H1" s="765"/>
      <c r="I1" s="758" t="s">
        <v>640</v>
      </c>
      <c r="J1" s="406" t="s">
        <v>409</v>
      </c>
      <c r="K1" s="768" t="s">
        <v>410</v>
      </c>
      <c r="L1" s="757"/>
      <c r="M1" s="756" t="s">
        <v>643</v>
      </c>
      <c r="N1" s="757"/>
    </row>
    <row r="2" spans="1:21" ht="15.75" thickBot="1" x14ac:dyDescent="0.3">
      <c r="A2" s="766"/>
      <c r="B2" s="767"/>
      <c r="C2" s="767"/>
      <c r="D2" s="767"/>
      <c r="E2" s="767"/>
      <c r="F2" s="767"/>
      <c r="G2" s="767"/>
      <c r="H2" s="767"/>
      <c r="I2" s="759"/>
      <c r="J2" s="406">
        <v>2022</v>
      </c>
      <c r="K2" s="416" t="s">
        <v>391</v>
      </c>
      <c r="L2" s="356" t="s">
        <v>404</v>
      </c>
      <c r="M2" s="428" t="s">
        <v>407</v>
      </c>
      <c r="N2" s="356" t="s">
        <v>635</v>
      </c>
      <c r="O2" s="428" t="s">
        <v>644</v>
      </c>
      <c r="P2" s="428" t="s">
        <v>657</v>
      </c>
      <c r="Q2" s="428" t="s">
        <v>659</v>
      </c>
      <c r="R2" s="428" t="s">
        <v>662</v>
      </c>
      <c r="S2" s="428" t="s">
        <v>665</v>
      </c>
      <c r="T2" s="428" t="s">
        <v>671</v>
      </c>
      <c r="U2" s="428" t="s">
        <v>672</v>
      </c>
    </row>
    <row r="3" spans="1:21" x14ac:dyDescent="0.25">
      <c r="A3" s="769" t="s">
        <v>411</v>
      </c>
      <c r="B3" s="770"/>
      <c r="C3" s="770"/>
      <c r="D3" s="770"/>
      <c r="E3" s="770"/>
      <c r="F3" s="770"/>
      <c r="G3" s="770"/>
      <c r="H3" s="771"/>
      <c r="I3" s="423">
        <v>44</v>
      </c>
      <c r="J3" s="418">
        <f>+U26/10</f>
        <v>47.32</v>
      </c>
      <c r="K3" s="437">
        <v>27.7</v>
      </c>
      <c r="L3" s="438">
        <v>53.196286177284151</v>
      </c>
      <c r="M3" s="439">
        <v>54.667021724918619</v>
      </c>
      <c r="N3" s="440">
        <v>65.100188628859797</v>
      </c>
      <c r="O3" s="439">
        <v>61.032090387971927</v>
      </c>
      <c r="P3" s="439">
        <v>62.244121979405733</v>
      </c>
      <c r="Q3" s="439">
        <v>63.264829339991778</v>
      </c>
      <c r="R3" s="439">
        <v>65.514927466214516</v>
      </c>
      <c r="S3" s="439">
        <v>68.249907621819688</v>
      </c>
      <c r="T3" s="439">
        <v>72.220858867993883</v>
      </c>
      <c r="U3" s="439">
        <v>95.841788094179179</v>
      </c>
    </row>
    <row r="4" spans="1:21" x14ac:dyDescent="0.25">
      <c r="A4" s="761" t="s">
        <v>412</v>
      </c>
      <c r="B4" s="762"/>
      <c r="C4" s="762"/>
      <c r="D4" s="762"/>
      <c r="E4" s="762"/>
      <c r="F4" s="762"/>
      <c r="G4" s="762"/>
      <c r="H4" s="763"/>
      <c r="I4" s="424" t="s">
        <v>641</v>
      </c>
      <c r="J4" s="458">
        <f>+U22</f>
        <v>5.2</v>
      </c>
      <c r="K4" s="441">
        <v>4.5</v>
      </c>
      <c r="L4" s="442">
        <v>4.1218066303131646</v>
      </c>
      <c r="M4" s="443">
        <v>4.2654453462180175</v>
      </c>
      <c r="N4" s="444">
        <v>4.2404646999736952</v>
      </c>
      <c r="O4" s="443">
        <v>4.2404646999736952</v>
      </c>
      <c r="P4" s="443">
        <v>4.1093312078589301</v>
      </c>
      <c r="Q4" s="443">
        <v>4.1032791736794607</v>
      </c>
      <c r="R4" s="443">
        <v>4.1577474812946749</v>
      </c>
      <c r="S4" s="443">
        <v>4.139591378756271</v>
      </c>
      <c r="T4" s="443">
        <v>3.9477155866252569</v>
      </c>
      <c r="U4" s="443">
        <v>4.4228492604984311</v>
      </c>
    </row>
    <row r="5" spans="1:21" x14ac:dyDescent="0.25">
      <c r="A5" s="761" t="s">
        <v>413</v>
      </c>
      <c r="B5" s="762"/>
      <c r="C5" s="762"/>
      <c r="D5" s="762"/>
      <c r="E5" s="762"/>
      <c r="F5" s="762"/>
      <c r="G5" s="762"/>
      <c r="H5" s="763"/>
      <c r="I5" s="424" t="s">
        <v>641</v>
      </c>
      <c r="J5" s="419">
        <f>+U24</f>
        <v>15.4</v>
      </c>
      <c r="K5" s="441">
        <v>13.1</v>
      </c>
      <c r="L5" s="442">
        <v>11.003974670623935</v>
      </c>
      <c r="M5" s="443">
        <v>11.122632740284464</v>
      </c>
      <c r="N5" s="444">
        <v>11.0789166093569</v>
      </c>
      <c r="O5" s="443">
        <v>10.960258539696371</v>
      </c>
      <c r="P5" s="443">
        <v>10.615267950787279</v>
      </c>
      <c r="Q5" s="443">
        <v>10.379238617788017</v>
      </c>
      <c r="R5" s="443">
        <v>10.40344675450589</v>
      </c>
      <c r="S5" s="443">
        <v>10.348978446890676</v>
      </c>
      <c r="T5" s="443">
        <v>9.9250145209062932</v>
      </c>
      <c r="U5" s="443">
        <v>9.6023928904985816</v>
      </c>
    </row>
    <row r="6" spans="1:21" x14ac:dyDescent="0.25">
      <c r="A6" s="761" t="s">
        <v>414</v>
      </c>
      <c r="B6" s="762"/>
      <c r="C6" s="762"/>
      <c r="D6" s="762"/>
      <c r="E6" s="762"/>
      <c r="F6" s="762"/>
      <c r="G6" s="762"/>
      <c r="H6" s="763"/>
      <c r="I6" s="424" t="s">
        <v>641</v>
      </c>
      <c r="J6" s="419">
        <f>+U23</f>
        <v>44.9</v>
      </c>
      <c r="K6" s="445">
        <v>1.92</v>
      </c>
      <c r="L6" s="442">
        <v>7.2381422492923608</v>
      </c>
      <c r="M6" s="443">
        <v>7.2381422492923608</v>
      </c>
      <c r="N6" s="444">
        <v>7.2381422492923608</v>
      </c>
      <c r="O6" s="443">
        <v>7.2381422492923608</v>
      </c>
      <c r="P6" s="443">
        <v>6.1851789314165329</v>
      </c>
      <c r="Q6" s="443">
        <v>6.1851789314165329</v>
      </c>
      <c r="R6" s="443">
        <v>6.2275431706728099</v>
      </c>
      <c r="S6" s="443">
        <v>8.1520900397437082</v>
      </c>
      <c r="T6" s="443">
        <v>7.9599554993320556</v>
      </c>
      <c r="U6" s="443">
        <v>6.4465667603286141</v>
      </c>
    </row>
    <row r="7" spans="1:21" x14ac:dyDescent="0.25">
      <c r="A7" s="761" t="s">
        <v>415</v>
      </c>
      <c r="B7" s="762"/>
      <c r="C7" s="762"/>
      <c r="D7" s="762"/>
      <c r="E7" s="762"/>
      <c r="F7" s="762"/>
      <c r="G7" s="762"/>
      <c r="H7" s="763"/>
      <c r="I7" s="424" t="s">
        <v>641</v>
      </c>
      <c r="J7" s="420">
        <f>+U32</f>
        <v>1</v>
      </c>
      <c r="K7" s="417">
        <v>0.68831168831168832</v>
      </c>
      <c r="L7" s="522">
        <v>0.6428571428571429</v>
      </c>
      <c r="M7" s="523">
        <v>0.6558441558441559</v>
      </c>
      <c r="N7" s="524">
        <v>0.72077922077922074</v>
      </c>
      <c r="O7" s="523">
        <v>0.72727272727272729</v>
      </c>
      <c r="P7" s="523">
        <v>0.79220779220779225</v>
      </c>
      <c r="Q7" s="523">
        <v>0.79870129870129869</v>
      </c>
      <c r="R7" s="523">
        <v>0.81168831168831168</v>
      </c>
      <c r="S7" s="523">
        <v>0.82467532467532467</v>
      </c>
      <c r="T7" s="523">
        <v>0.82467532467532467</v>
      </c>
      <c r="U7" s="430">
        <v>1</v>
      </c>
    </row>
    <row r="8" spans="1:21" x14ac:dyDescent="0.25">
      <c r="A8" s="761" t="s">
        <v>416</v>
      </c>
      <c r="B8" s="762"/>
      <c r="C8" s="762"/>
      <c r="D8" s="762"/>
      <c r="E8" s="762"/>
      <c r="F8" s="762"/>
      <c r="G8" s="762"/>
      <c r="H8" s="763"/>
      <c r="I8" s="424" t="s">
        <v>641</v>
      </c>
      <c r="J8" s="420">
        <f>+U33</f>
        <v>1</v>
      </c>
      <c r="K8" s="417">
        <v>0.97115366726050256</v>
      </c>
      <c r="L8" s="522">
        <v>0.99211122789755646</v>
      </c>
      <c r="M8" s="523">
        <v>0.99211123924626798</v>
      </c>
      <c r="N8" s="524">
        <v>0.9751813613101239</v>
      </c>
      <c r="O8" s="523">
        <v>0.99053463028532618</v>
      </c>
      <c r="P8" s="523">
        <v>0.99653468439399173</v>
      </c>
      <c r="Q8" s="523">
        <v>0.99999999999999989</v>
      </c>
      <c r="R8" s="523">
        <v>0.99133671098497944</v>
      </c>
      <c r="S8" s="523">
        <v>0.99133671098497944</v>
      </c>
      <c r="T8" s="523">
        <v>1</v>
      </c>
      <c r="U8" s="430">
        <v>1</v>
      </c>
    </row>
    <row r="9" spans="1:21" x14ac:dyDescent="0.25">
      <c r="A9" s="761" t="s">
        <v>417</v>
      </c>
      <c r="B9" s="762"/>
      <c r="C9" s="762"/>
      <c r="D9" s="762"/>
      <c r="E9" s="762"/>
      <c r="F9" s="762"/>
      <c r="G9" s="762"/>
      <c r="H9" s="763"/>
      <c r="I9" s="425" t="s">
        <v>642</v>
      </c>
      <c r="J9" s="420">
        <f>+U35</f>
        <v>0.45</v>
      </c>
      <c r="K9" s="431"/>
      <c r="L9" s="432"/>
      <c r="M9" s="429"/>
      <c r="N9" s="427"/>
      <c r="O9" s="429"/>
      <c r="P9" s="429"/>
      <c r="Q9" s="429"/>
      <c r="R9" s="429"/>
      <c r="S9" s="429"/>
      <c r="T9" s="429"/>
      <c r="U9" s="611">
        <v>0.30351198867844442</v>
      </c>
    </row>
    <row r="10" spans="1:21" x14ac:dyDescent="0.25">
      <c r="A10" s="761" t="s">
        <v>418</v>
      </c>
      <c r="B10" s="762"/>
      <c r="C10" s="762"/>
      <c r="D10" s="762"/>
      <c r="E10" s="762"/>
      <c r="F10" s="762"/>
      <c r="G10" s="762"/>
      <c r="H10" s="763"/>
      <c r="I10" s="425" t="s">
        <v>642</v>
      </c>
      <c r="J10" s="420">
        <f>+U37</f>
        <v>0.35499999999999998</v>
      </c>
      <c r="K10" s="431"/>
      <c r="L10" s="432"/>
      <c r="M10" s="429"/>
      <c r="N10" s="427"/>
      <c r="O10" s="429"/>
      <c r="P10" s="429"/>
      <c r="Q10" s="429"/>
      <c r="R10" s="429"/>
      <c r="S10" s="429"/>
      <c r="T10" s="429"/>
      <c r="U10" s="611">
        <v>0.18616251877037385</v>
      </c>
    </row>
    <row r="11" spans="1:21" x14ac:dyDescent="0.25">
      <c r="A11" s="761" t="s">
        <v>419</v>
      </c>
      <c r="B11" s="762"/>
      <c r="C11" s="762"/>
      <c r="D11" s="762"/>
      <c r="E11" s="762"/>
      <c r="F11" s="762"/>
      <c r="G11" s="762"/>
      <c r="H11" s="763"/>
      <c r="I11" s="425" t="s">
        <v>642</v>
      </c>
      <c r="J11" s="420">
        <f>+U36</f>
        <v>0.54500000000000004</v>
      </c>
      <c r="K11" s="433"/>
      <c r="L11" s="432"/>
      <c r="M11" s="429"/>
      <c r="N11" s="427"/>
      <c r="O11" s="429"/>
      <c r="P11" s="429"/>
      <c r="Q11" s="429"/>
      <c r="R11" s="429"/>
      <c r="S11" s="429"/>
      <c r="T11" s="429"/>
      <c r="U11" s="611">
        <v>0.40941729392143733</v>
      </c>
    </row>
    <row r="12" spans="1:21" x14ac:dyDescent="0.25">
      <c r="A12" s="761" t="s">
        <v>420</v>
      </c>
      <c r="B12" s="762"/>
      <c r="C12" s="762"/>
      <c r="D12" s="762"/>
      <c r="E12" s="762"/>
      <c r="F12" s="762"/>
      <c r="G12" s="762"/>
      <c r="H12" s="763"/>
      <c r="I12" s="424" t="s">
        <v>641</v>
      </c>
      <c r="J12" s="421">
        <f>+U47</f>
        <v>40</v>
      </c>
      <c r="K12" s="446">
        <v>32.736483983069981</v>
      </c>
      <c r="L12" s="447">
        <v>32.031770885506454</v>
      </c>
      <c r="M12" s="448">
        <v>32.382093223275263</v>
      </c>
      <c r="N12" s="449">
        <v>31.598575253822105</v>
      </c>
      <c r="O12" s="448">
        <v>30.508994406583501</v>
      </c>
      <c r="P12" s="448">
        <v>30.252460605796514</v>
      </c>
      <c r="Q12" s="448">
        <v>30.436006698391431</v>
      </c>
      <c r="R12" s="448">
        <v>30.679861311584744</v>
      </c>
      <c r="S12" s="448">
        <v>30.966691419486459</v>
      </c>
      <c r="T12" s="448">
        <v>30.27882017152443</v>
      </c>
      <c r="U12" s="448">
        <v>30.351198867844442</v>
      </c>
    </row>
    <row r="13" spans="1:21" x14ac:dyDescent="0.25">
      <c r="A13" s="761" t="s">
        <v>421</v>
      </c>
      <c r="B13" s="762"/>
      <c r="C13" s="762"/>
      <c r="D13" s="762"/>
      <c r="E13" s="762"/>
      <c r="F13" s="762"/>
      <c r="G13" s="762"/>
      <c r="H13" s="763"/>
      <c r="I13" s="425" t="s">
        <v>642</v>
      </c>
      <c r="J13" s="420">
        <f>+U39</f>
        <v>0.105</v>
      </c>
      <c r="K13" s="450"/>
      <c r="L13" s="451"/>
      <c r="M13" s="452"/>
      <c r="N13" s="453"/>
      <c r="O13" s="452"/>
      <c r="P13" s="452"/>
      <c r="Q13" s="452"/>
      <c r="R13" s="452"/>
      <c r="S13" s="452"/>
      <c r="T13" s="452"/>
      <c r="U13" s="452"/>
    </row>
    <row r="14" spans="1:21" x14ac:dyDescent="0.25">
      <c r="A14" s="761" t="s">
        <v>422</v>
      </c>
      <c r="B14" s="762"/>
      <c r="C14" s="762"/>
      <c r="D14" s="762"/>
      <c r="E14" s="762"/>
      <c r="F14" s="762"/>
      <c r="G14" s="762"/>
      <c r="H14" s="763"/>
      <c r="I14" s="425" t="s">
        <v>642</v>
      </c>
      <c r="J14" s="420">
        <f>+U41</f>
        <v>0.09</v>
      </c>
      <c r="K14" s="450"/>
      <c r="L14" s="451"/>
      <c r="M14" s="452"/>
      <c r="N14" s="453"/>
      <c r="O14" s="452"/>
      <c r="P14" s="452"/>
      <c r="Q14" s="452"/>
      <c r="R14" s="452"/>
      <c r="S14" s="452"/>
      <c r="T14" s="452"/>
      <c r="U14" s="452"/>
    </row>
    <row r="15" spans="1:21" x14ac:dyDescent="0.25">
      <c r="A15" s="761" t="s">
        <v>423</v>
      </c>
      <c r="B15" s="762"/>
      <c r="C15" s="762"/>
      <c r="D15" s="762"/>
      <c r="E15" s="762"/>
      <c r="F15" s="762"/>
      <c r="G15" s="762"/>
      <c r="H15" s="763"/>
      <c r="I15" s="425" t="s">
        <v>642</v>
      </c>
      <c r="J15" s="420">
        <f>+U40</f>
        <v>0.12</v>
      </c>
      <c r="K15" s="450"/>
      <c r="L15" s="451"/>
      <c r="M15" s="452"/>
      <c r="N15" s="453"/>
      <c r="O15" s="452"/>
      <c r="P15" s="452"/>
      <c r="Q15" s="452"/>
      <c r="R15" s="452"/>
      <c r="S15" s="452"/>
      <c r="T15" s="452"/>
      <c r="U15" s="452"/>
    </row>
    <row r="16" spans="1:21" ht="15.75" thickBot="1" x14ac:dyDescent="0.3">
      <c r="A16" s="774" t="s">
        <v>424</v>
      </c>
      <c r="B16" s="775"/>
      <c r="C16" s="775"/>
      <c r="D16" s="775"/>
      <c r="E16" s="775"/>
      <c r="F16" s="775"/>
      <c r="G16" s="775"/>
      <c r="H16" s="776"/>
      <c r="I16" s="426" t="s">
        <v>641</v>
      </c>
      <c r="J16" s="422">
        <f>+U48</f>
        <v>10</v>
      </c>
      <c r="K16" s="454">
        <f>+G4910</f>
        <v>0</v>
      </c>
      <c r="L16" s="455">
        <f t="shared" ref="L16:U16" si="0">+H4910</f>
        <v>0</v>
      </c>
      <c r="M16" s="456">
        <f t="shared" si="0"/>
        <v>0</v>
      </c>
      <c r="N16" s="457">
        <f t="shared" si="0"/>
        <v>0</v>
      </c>
      <c r="O16" s="456">
        <f t="shared" si="0"/>
        <v>0</v>
      </c>
      <c r="P16" s="456">
        <f t="shared" si="0"/>
        <v>0</v>
      </c>
      <c r="Q16" s="456">
        <f t="shared" si="0"/>
        <v>0</v>
      </c>
      <c r="R16" s="456">
        <f t="shared" si="0"/>
        <v>0</v>
      </c>
      <c r="S16" s="456">
        <f t="shared" si="0"/>
        <v>0</v>
      </c>
      <c r="T16" s="456">
        <f t="shared" si="0"/>
        <v>0</v>
      </c>
      <c r="U16" s="456">
        <f t="shared" si="0"/>
        <v>0</v>
      </c>
    </row>
    <row r="17" spans="1:21" x14ac:dyDescent="0.25">
      <c r="A17" s="354">
        <v>10000</v>
      </c>
      <c r="B17" s="354"/>
    </row>
    <row r="19" spans="1:21" x14ac:dyDescent="0.25">
      <c r="A19" s="21"/>
      <c r="B19" s="357" t="s">
        <v>425</v>
      </c>
      <c r="C19" s="357"/>
      <c r="D19" s="357"/>
      <c r="E19" s="357"/>
      <c r="F19" s="21"/>
      <c r="G19" s="355"/>
      <c r="H19" s="21"/>
      <c r="I19" s="21"/>
    </row>
    <row r="20" spans="1:21" x14ac:dyDescent="0.25">
      <c r="A20" s="20" t="s">
        <v>426</v>
      </c>
      <c r="B20"/>
      <c r="T20" s="773" t="s">
        <v>430</v>
      </c>
      <c r="U20" s="773"/>
    </row>
    <row r="21" spans="1:21" x14ac:dyDescent="0.25">
      <c r="A21" s="777" t="s">
        <v>427</v>
      </c>
      <c r="B21" s="773" t="s">
        <v>428</v>
      </c>
      <c r="C21" s="773"/>
      <c r="D21" s="773" t="s">
        <v>429</v>
      </c>
      <c r="E21" s="773">
        <v>2016</v>
      </c>
      <c r="F21" s="773">
        <v>2017</v>
      </c>
      <c r="G21" s="773">
        <v>2018</v>
      </c>
      <c r="H21" s="760" t="s">
        <v>405</v>
      </c>
      <c r="I21" s="760" t="s">
        <v>408</v>
      </c>
      <c r="J21" s="752" t="str">
        <f>+O2</f>
        <v>2019Q4</v>
      </c>
      <c r="K21" s="752" t="str">
        <f t="shared" ref="K21:P21" si="1">+P2</f>
        <v>2020Q1</v>
      </c>
      <c r="L21" s="752" t="str">
        <f t="shared" si="1"/>
        <v>2020Q2</v>
      </c>
      <c r="M21" s="752" t="str">
        <f t="shared" si="1"/>
        <v>2020Q3</v>
      </c>
      <c r="N21" s="752" t="str">
        <f t="shared" si="1"/>
        <v>2020Q4</v>
      </c>
      <c r="O21" s="752" t="str">
        <f t="shared" si="1"/>
        <v>2021Q1</v>
      </c>
      <c r="P21" s="752" t="str">
        <f t="shared" si="1"/>
        <v>2021Q2</v>
      </c>
      <c r="T21" s="358">
        <v>2018</v>
      </c>
      <c r="U21" s="415">
        <v>2022</v>
      </c>
    </row>
    <row r="22" spans="1:21" x14ac:dyDescent="0.25">
      <c r="A22" s="777"/>
      <c r="B22" s="773"/>
      <c r="C22" s="773"/>
      <c r="D22" s="773"/>
      <c r="E22" s="773"/>
      <c r="F22" s="773"/>
      <c r="G22" s="773"/>
      <c r="H22" s="753"/>
      <c r="I22" s="753"/>
      <c r="J22" s="753"/>
      <c r="K22" s="753"/>
      <c r="L22" s="753"/>
      <c r="M22" s="753"/>
      <c r="N22" s="753"/>
      <c r="O22" s="753"/>
      <c r="P22" s="753"/>
      <c r="T22" s="360">
        <v>4.9000000000000004</v>
      </c>
      <c r="U22" s="360">
        <v>5.2</v>
      </c>
    </row>
    <row r="23" spans="1:21" ht="191.25" x14ac:dyDescent="0.25">
      <c r="A23" s="772" t="s">
        <v>431</v>
      </c>
      <c r="B23" s="754" t="s">
        <v>432</v>
      </c>
      <c r="C23" s="359" t="s">
        <v>433</v>
      </c>
      <c r="D23" s="360">
        <v>4.5999999999999996</v>
      </c>
      <c r="E23" s="360">
        <v>4.5</v>
      </c>
      <c r="F23" s="360">
        <v>4.4000000000000004</v>
      </c>
      <c r="G23" s="383">
        <v>4.5</v>
      </c>
      <c r="H23" s="361" t="e">
        <v>#REF!</v>
      </c>
      <c r="I23" s="361" t="e">
        <v>#REF!</v>
      </c>
      <c r="J23" s="361" t="e">
        <v>#REF!</v>
      </c>
      <c r="K23" s="361" t="e">
        <v>#REF!</v>
      </c>
      <c r="L23" s="361" t="e">
        <v>#REF!</v>
      </c>
      <c r="M23" s="361" t="e">
        <v>#REF!</v>
      </c>
      <c r="N23" s="361" t="e">
        <v>#REF!</v>
      </c>
      <c r="O23" s="361" t="e">
        <v>#REF!</v>
      </c>
      <c r="P23" s="361" t="e">
        <v>#REF!</v>
      </c>
      <c r="T23" s="360">
        <v>28.3</v>
      </c>
      <c r="U23" s="360">
        <v>44.9</v>
      </c>
    </row>
    <row r="24" spans="1:21" ht="178.5" x14ac:dyDescent="0.25">
      <c r="A24" s="772"/>
      <c r="B24" s="754"/>
      <c r="C24" s="359" t="s">
        <v>434</v>
      </c>
      <c r="D24" s="360" t="s">
        <v>435</v>
      </c>
      <c r="E24" s="360">
        <v>1.5</v>
      </c>
      <c r="F24" s="360">
        <v>1.6</v>
      </c>
      <c r="G24" s="383">
        <v>1.92</v>
      </c>
      <c r="H24" s="409" t="e">
        <v>#REF!</v>
      </c>
      <c r="I24" s="409" t="e">
        <v>#REF!</v>
      </c>
      <c r="J24" s="409" t="e">
        <v>#REF!</v>
      </c>
      <c r="K24" s="409" t="e">
        <v>#REF!</v>
      </c>
      <c r="L24" s="409" t="e">
        <v>#REF!</v>
      </c>
      <c r="M24" s="409" t="e">
        <v>#REF!</v>
      </c>
      <c r="N24" s="409" t="e">
        <v>#REF!</v>
      </c>
      <c r="O24" s="409" t="e">
        <v>#REF!</v>
      </c>
      <c r="P24" s="409" t="e">
        <v>#REF!</v>
      </c>
      <c r="T24" s="360">
        <v>13.3</v>
      </c>
      <c r="U24" s="360">
        <v>15.4</v>
      </c>
    </row>
    <row r="25" spans="1:21" ht="38.25" x14ac:dyDescent="0.25">
      <c r="A25" s="772"/>
      <c r="B25" s="754"/>
      <c r="C25" s="359" t="s">
        <v>17</v>
      </c>
      <c r="D25" s="360">
        <v>11.4</v>
      </c>
      <c r="E25" s="360">
        <v>11.5</v>
      </c>
      <c r="F25" s="360">
        <v>11.6</v>
      </c>
      <c r="G25" s="383">
        <v>13.1</v>
      </c>
      <c r="H25" s="409" t="e">
        <v>#REF!</v>
      </c>
      <c r="I25" s="409" t="e">
        <v>#REF!</v>
      </c>
      <c r="J25" s="409" t="e">
        <v>#REF!</v>
      </c>
      <c r="K25" s="409" t="e">
        <v>#REF!</v>
      </c>
      <c r="L25" s="409" t="e">
        <v>#REF!</v>
      </c>
      <c r="M25" s="409" t="e">
        <v>#REF!</v>
      </c>
      <c r="N25" s="409" t="e">
        <v>#REF!</v>
      </c>
      <c r="O25" s="409" t="e">
        <v>#REF!</v>
      </c>
      <c r="P25" s="409" t="e">
        <v>#REF!</v>
      </c>
      <c r="T25" s="360">
        <v>198.2</v>
      </c>
      <c r="U25" s="360">
        <v>250.2</v>
      </c>
    </row>
    <row r="26" spans="1:21" ht="38.25" x14ac:dyDescent="0.25">
      <c r="A26" s="772"/>
      <c r="B26" s="754"/>
      <c r="C26" s="359" t="s">
        <v>18</v>
      </c>
      <c r="D26" s="360">
        <v>160.19999999999999</v>
      </c>
      <c r="E26" s="360">
        <v>175.3</v>
      </c>
      <c r="F26" s="360">
        <v>207</v>
      </c>
      <c r="G26" s="383">
        <v>207</v>
      </c>
      <c r="H26" s="409" t="e">
        <v>#REF!</v>
      </c>
      <c r="I26" s="409" t="e">
        <v>#REF!</v>
      </c>
      <c r="J26" s="409" t="e">
        <v>#REF!</v>
      </c>
      <c r="K26" s="409" t="e">
        <v>#REF!</v>
      </c>
      <c r="L26" s="409" t="e">
        <v>#REF!</v>
      </c>
      <c r="M26" s="409" t="e">
        <v>#REF!</v>
      </c>
      <c r="N26" s="409" t="e">
        <v>#REF!</v>
      </c>
      <c r="O26" s="409" t="e">
        <v>#REF!</v>
      </c>
      <c r="P26" s="409" t="e">
        <v>#REF!</v>
      </c>
      <c r="T26" s="360">
        <v>236.6</v>
      </c>
      <c r="U26" s="360">
        <v>473.2</v>
      </c>
    </row>
    <row r="27" spans="1:21" ht="140.25" x14ac:dyDescent="0.25">
      <c r="A27" s="772"/>
      <c r="B27" s="754"/>
      <c r="C27" s="359" t="s">
        <v>436</v>
      </c>
      <c r="D27" s="360">
        <v>129.69999999999999</v>
      </c>
      <c r="E27" s="360">
        <v>176.3</v>
      </c>
      <c r="F27" s="360">
        <v>195</v>
      </c>
      <c r="G27" s="383">
        <v>277</v>
      </c>
      <c r="H27" s="409" t="e">
        <v>#REF!</v>
      </c>
      <c r="I27" s="409" t="e">
        <v>#REF!</v>
      </c>
      <c r="J27" s="409" t="e">
        <v>#REF!</v>
      </c>
      <c r="K27" s="409" t="e">
        <v>#REF!</v>
      </c>
      <c r="L27" s="409" t="e">
        <v>#REF!</v>
      </c>
      <c r="M27" s="409" t="e">
        <v>#REF!</v>
      </c>
      <c r="N27" s="409" t="e">
        <v>#REF!</v>
      </c>
      <c r="O27" s="409" t="e">
        <v>#REF!</v>
      </c>
      <c r="P27" s="409" t="e">
        <v>#REF!</v>
      </c>
      <c r="T27" s="360">
        <v>8.6</v>
      </c>
      <c r="U27" s="360">
        <v>10</v>
      </c>
    </row>
    <row r="28" spans="1:21" ht="191.25" x14ac:dyDescent="0.25">
      <c r="A28" s="772"/>
      <c r="B28" s="754" t="s">
        <v>437</v>
      </c>
      <c r="C28" s="359" t="s">
        <v>433</v>
      </c>
      <c r="D28" s="360">
        <v>7.7</v>
      </c>
      <c r="E28" s="360">
        <v>8.1999999999999993</v>
      </c>
      <c r="F28" s="360">
        <v>8.1999999999999993</v>
      </c>
      <c r="G28" s="383">
        <v>8.6999999999999993</v>
      </c>
      <c r="H28" s="409" t="e">
        <v>#REF!</v>
      </c>
      <c r="I28" s="409" t="e">
        <v>#REF!</v>
      </c>
      <c r="J28" s="409" t="e">
        <v>#REF!</v>
      </c>
      <c r="K28" s="409" t="e">
        <v>#REF!</v>
      </c>
      <c r="L28" s="409" t="e">
        <v>#REF!</v>
      </c>
      <c r="M28" s="409" t="e">
        <v>#REF!</v>
      </c>
      <c r="N28" s="409" t="e">
        <v>#REF!</v>
      </c>
      <c r="O28" s="409" t="e">
        <v>#REF!</v>
      </c>
      <c r="P28" s="409" t="e">
        <v>#REF!</v>
      </c>
      <c r="T28" s="360">
        <v>34.5</v>
      </c>
      <c r="U28" s="360">
        <v>50</v>
      </c>
    </row>
    <row r="29" spans="1:21" ht="178.5" x14ac:dyDescent="0.25">
      <c r="A29" s="772"/>
      <c r="B29" s="754"/>
      <c r="C29" s="359" t="s">
        <v>434</v>
      </c>
      <c r="D29" s="360" t="s">
        <v>435</v>
      </c>
      <c r="E29" s="360">
        <v>2.7</v>
      </c>
      <c r="F29" s="360">
        <v>3.1</v>
      </c>
      <c r="G29" s="383">
        <v>3.7</v>
      </c>
      <c r="H29" s="409" t="e">
        <v>#REF!</v>
      </c>
      <c r="I29" s="409" t="e">
        <v>#REF!</v>
      </c>
      <c r="J29" s="409" t="e">
        <v>#REF!</v>
      </c>
      <c r="K29" s="409" t="e">
        <v>#REF!</v>
      </c>
      <c r="L29" s="409" t="e">
        <v>#REF!</v>
      </c>
      <c r="M29" s="409" t="e">
        <v>#REF!</v>
      </c>
      <c r="N29" s="409" t="e">
        <v>#REF!</v>
      </c>
      <c r="O29" s="409" t="e">
        <v>#REF!</v>
      </c>
      <c r="P29" s="409" t="e">
        <v>#REF!</v>
      </c>
      <c r="T29" s="360">
        <v>24.2</v>
      </c>
      <c r="U29" s="360">
        <v>28.5</v>
      </c>
    </row>
    <row r="30" spans="1:21" ht="38.25" x14ac:dyDescent="0.25">
      <c r="A30" s="772"/>
      <c r="B30" s="754"/>
      <c r="C30" s="359" t="s">
        <v>17</v>
      </c>
      <c r="D30" s="360">
        <v>19.7</v>
      </c>
      <c r="E30" s="360">
        <v>21</v>
      </c>
      <c r="F30" s="360">
        <v>21.8</v>
      </c>
      <c r="G30" s="384">
        <v>25.557338884308944</v>
      </c>
      <c r="H30" s="409" t="e">
        <v>#REF!</v>
      </c>
      <c r="I30" s="409" t="e">
        <v>#REF!</v>
      </c>
      <c r="J30" s="409" t="e">
        <v>#REF!</v>
      </c>
      <c r="K30" s="409" t="e">
        <v>#REF!</v>
      </c>
      <c r="L30" s="409" t="e">
        <v>#REF!</v>
      </c>
      <c r="M30" s="409" t="e">
        <v>#REF!</v>
      </c>
      <c r="N30" s="409" t="e">
        <v>#REF!</v>
      </c>
      <c r="O30" s="409" t="e">
        <v>#REF!</v>
      </c>
      <c r="P30" s="409" t="e">
        <v>#REF!</v>
      </c>
      <c r="T30" s="360">
        <v>330.1</v>
      </c>
      <c r="U30" s="360">
        <v>396.8</v>
      </c>
    </row>
    <row r="31" spans="1:21" ht="38.25" x14ac:dyDescent="0.25">
      <c r="A31" s="772"/>
      <c r="B31" s="754"/>
      <c r="C31" s="359" t="s">
        <v>18</v>
      </c>
      <c r="D31" s="360">
        <v>275.89999999999998</v>
      </c>
      <c r="E31" s="360">
        <v>320.3</v>
      </c>
      <c r="F31" s="360">
        <v>389.9</v>
      </c>
      <c r="G31" s="384">
        <v>402.88774160942432</v>
      </c>
      <c r="H31" s="409" t="e">
        <v>#REF!</v>
      </c>
      <c r="I31" s="409" t="e">
        <v>#REF!</v>
      </c>
      <c r="J31" s="409" t="e">
        <v>#REF!</v>
      </c>
      <c r="K31" s="409" t="e">
        <v>#REF!</v>
      </c>
      <c r="L31" s="409" t="e">
        <v>#REF!</v>
      </c>
      <c r="M31" s="409" t="e">
        <v>#REF!</v>
      </c>
      <c r="N31" s="409" t="e">
        <v>#REF!</v>
      </c>
      <c r="O31" s="409" t="e">
        <v>#REF!</v>
      </c>
      <c r="P31" s="409" t="e">
        <v>#REF!</v>
      </c>
      <c r="T31" s="360">
        <v>375.4</v>
      </c>
      <c r="U31" s="360">
        <v>525</v>
      </c>
    </row>
    <row r="32" spans="1:21" ht="140.25" x14ac:dyDescent="0.25">
      <c r="A32" s="772"/>
      <c r="B32" s="754"/>
      <c r="C32" s="359" t="s">
        <v>436</v>
      </c>
      <c r="D32" s="360">
        <v>223.4</v>
      </c>
      <c r="E32" s="360">
        <v>322.2</v>
      </c>
      <c r="F32" s="360">
        <v>367.2</v>
      </c>
      <c r="G32" s="384">
        <v>539.48127233765206</v>
      </c>
      <c r="H32" s="409" t="e">
        <v>#REF!</v>
      </c>
      <c r="I32" s="409" t="e">
        <v>#REF!</v>
      </c>
      <c r="J32" s="409" t="e">
        <v>#REF!</v>
      </c>
      <c r="K32" s="409" t="e">
        <v>#REF!</v>
      </c>
      <c r="L32" s="409" t="e">
        <v>#REF!</v>
      </c>
      <c r="M32" s="409" t="e">
        <v>#REF!</v>
      </c>
      <c r="N32" s="409" t="e">
        <v>#REF!</v>
      </c>
      <c r="O32" s="409" t="e">
        <v>#REF!</v>
      </c>
      <c r="P32" s="409" t="e">
        <v>#REF!</v>
      </c>
      <c r="T32" s="363">
        <v>0.875</v>
      </c>
      <c r="U32" s="363">
        <v>1</v>
      </c>
    </row>
    <row r="33" spans="1:21" ht="65.25" customHeight="1" x14ac:dyDescent="0.25">
      <c r="A33" s="772"/>
      <c r="B33" s="754" t="s">
        <v>438</v>
      </c>
      <c r="C33" s="754"/>
      <c r="D33" s="362">
        <v>0.55100000000000005</v>
      </c>
      <c r="E33" s="362">
        <v>0.57999999999999996</v>
      </c>
      <c r="F33" s="363">
        <v>0.6</v>
      </c>
      <c r="G33" s="385">
        <v>0.68831168831168832</v>
      </c>
      <c r="H33" s="410" t="e">
        <v>#REF!</v>
      </c>
      <c r="I33" s="410" t="e">
        <v>#REF!</v>
      </c>
      <c r="J33" s="410" t="e">
        <v>#REF!</v>
      </c>
      <c r="K33" s="410" t="e">
        <v>#REF!</v>
      </c>
      <c r="L33" s="410" t="e">
        <v>#REF!</v>
      </c>
      <c r="M33" s="410" t="e">
        <v>#REF!</v>
      </c>
      <c r="N33" s="410" t="e">
        <v>#REF!</v>
      </c>
      <c r="O33" s="410" t="e">
        <v>#REF!</v>
      </c>
      <c r="P33" s="410" t="e">
        <v>#REF!</v>
      </c>
      <c r="T33" s="363">
        <v>0.90400000000000003</v>
      </c>
      <c r="U33" s="363">
        <v>1</v>
      </c>
    </row>
    <row r="34" spans="1:21" ht="26.25" customHeight="1" x14ac:dyDescent="0.25">
      <c r="A34" s="772"/>
      <c r="B34" s="754" t="s">
        <v>439</v>
      </c>
      <c r="C34" s="754"/>
      <c r="D34" s="362">
        <v>0.74299999999999999</v>
      </c>
      <c r="E34" s="362">
        <v>0.94</v>
      </c>
      <c r="F34" s="364">
        <v>0.97799999999999998</v>
      </c>
      <c r="G34" s="386">
        <v>0.97115366726050256</v>
      </c>
      <c r="H34" s="411" t="e">
        <v>#REF!</v>
      </c>
      <c r="I34" s="411" t="e">
        <v>#REF!</v>
      </c>
      <c r="J34" s="411" t="e">
        <v>#REF!</v>
      </c>
      <c r="K34" s="411" t="e">
        <v>#REF!</v>
      </c>
      <c r="L34" s="411" t="e">
        <v>#REF!</v>
      </c>
      <c r="M34" s="411" t="e">
        <v>#REF!</v>
      </c>
      <c r="N34" s="411" t="e">
        <v>#REF!</v>
      </c>
      <c r="O34" s="411" t="e">
        <v>#REF!</v>
      </c>
      <c r="P34" s="411" t="e">
        <v>#REF!</v>
      </c>
      <c r="T34" s="363">
        <v>0.55000000000000004</v>
      </c>
      <c r="U34" s="363">
        <v>0.75</v>
      </c>
    </row>
    <row r="35" spans="1:21" ht="37.5" hidden="1" customHeight="1" x14ac:dyDescent="0.25">
      <c r="A35" s="772"/>
      <c r="B35" s="754" t="s">
        <v>440</v>
      </c>
      <c r="C35" s="754"/>
      <c r="D35" s="362">
        <v>0.4</v>
      </c>
      <c r="E35" s="362" t="s">
        <v>435</v>
      </c>
      <c r="F35" s="363" t="s">
        <v>441</v>
      </c>
      <c r="G35" s="385" t="s">
        <v>441</v>
      </c>
      <c r="H35" s="410" t="e">
        <v>#REF!</v>
      </c>
      <c r="I35" s="410" t="e">
        <v>#REF!</v>
      </c>
      <c r="J35" s="410" t="e">
        <v>#REF!</v>
      </c>
      <c r="K35" s="410" t="e">
        <v>#REF!</v>
      </c>
      <c r="L35" s="410" t="e">
        <v>#REF!</v>
      </c>
      <c r="M35" s="410" t="e">
        <v>#REF!</v>
      </c>
      <c r="N35" s="410" t="e">
        <v>#REF!</v>
      </c>
      <c r="O35" s="410" t="e">
        <v>#REF!</v>
      </c>
      <c r="P35" s="410" t="e">
        <v>#REF!</v>
      </c>
      <c r="T35" s="363">
        <v>0.35</v>
      </c>
      <c r="U35" s="363">
        <v>0.45</v>
      </c>
    </row>
    <row r="36" spans="1:21" ht="43.5" customHeight="1" x14ac:dyDescent="0.25">
      <c r="A36" s="772" t="s">
        <v>442</v>
      </c>
      <c r="B36" s="754" t="s">
        <v>443</v>
      </c>
      <c r="C36" s="754"/>
      <c r="D36" s="362">
        <v>0.251</v>
      </c>
      <c r="E36" s="362">
        <v>0.36</v>
      </c>
      <c r="F36" s="365">
        <v>0.32500000000000001</v>
      </c>
      <c r="G36" s="387">
        <v>0.32736483983069981</v>
      </c>
      <c r="H36" s="407" t="e">
        <v>#REF!</v>
      </c>
      <c r="I36" s="407" t="e">
        <v>#REF!</v>
      </c>
      <c r="J36" s="407" t="e">
        <v>#REF!</v>
      </c>
      <c r="K36" s="407" t="e">
        <v>#REF!</v>
      </c>
      <c r="L36" s="407" t="e">
        <v>#REF!</v>
      </c>
      <c r="M36" s="407" t="e">
        <v>#REF!</v>
      </c>
      <c r="N36" s="407" t="e">
        <v>#REF!</v>
      </c>
      <c r="O36" s="407" t="e">
        <v>#REF!</v>
      </c>
      <c r="P36" s="407" t="e">
        <v>#REF!</v>
      </c>
      <c r="T36" s="363">
        <v>0.45</v>
      </c>
      <c r="U36" s="363">
        <v>0.54500000000000004</v>
      </c>
    </row>
    <row r="37" spans="1:21" ht="41.25" hidden="1" customHeight="1" x14ac:dyDescent="0.25">
      <c r="A37" s="772"/>
      <c r="B37" s="754" t="s">
        <v>444</v>
      </c>
      <c r="C37" s="754"/>
      <c r="D37" s="362">
        <v>0.35599999999999998</v>
      </c>
      <c r="E37" s="362">
        <v>0.49199999999999999</v>
      </c>
      <c r="F37" s="365">
        <v>0.45900000000000002</v>
      </c>
      <c r="G37" s="388">
        <v>0.46038033395682271</v>
      </c>
      <c r="H37" s="408" t="e">
        <v>#REF!</v>
      </c>
      <c r="I37" s="408" t="e">
        <v>#REF!</v>
      </c>
      <c r="J37" s="408" t="e">
        <v>#REF!</v>
      </c>
      <c r="K37" s="408" t="e">
        <v>#REF!</v>
      </c>
      <c r="L37" s="408" t="e">
        <v>#REF!</v>
      </c>
      <c r="M37" s="408" t="e">
        <v>#REF!</v>
      </c>
      <c r="N37" s="408" t="e">
        <v>#REF!</v>
      </c>
      <c r="O37" s="408" t="e">
        <v>#REF!</v>
      </c>
      <c r="P37" s="408" t="e">
        <v>#REF!</v>
      </c>
      <c r="T37" s="363">
        <v>0.25</v>
      </c>
      <c r="U37" s="363">
        <v>0.35499999999999998</v>
      </c>
    </row>
    <row r="38" spans="1:21" ht="37.5" hidden="1" customHeight="1" x14ac:dyDescent="0.25">
      <c r="A38" s="772"/>
      <c r="B38" s="754" t="s">
        <v>445</v>
      </c>
      <c r="C38" s="754"/>
      <c r="D38" s="362">
        <v>0.14599999999999999</v>
      </c>
      <c r="E38" s="362">
        <v>0.20799999999999999</v>
      </c>
      <c r="F38" s="365">
        <v>0.187</v>
      </c>
      <c r="G38" s="388">
        <v>0.18818027656370395</v>
      </c>
      <c r="H38" s="408" t="e">
        <v>#REF!</v>
      </c>
      <c r="I38" s="408" t="e">
        <v>#REF!</v>
      </c>
      <c r="J38" s="408" t="e">
        <v>#REF!</v>
      </c>
      <c r="K38" s="408" t="e">
        <v>#REF!</v>
      </c>
      <c r="L38" s="408" t="e">
        <v>#REF!</v>
      </c>
      <c r="M38" s="408" t="e">
        <v>#REF!</v>
      </c>
      <c r="N38" s="408" t="e">
        <v>#REF!</v>
      </c>
      <c r="O38" s="408" t="e">
        <v>#REF!</v>
      </c>
      <c r="P38" s="408" t="e">
        <v>#REF!</v>
      </c>
      <c r="T38" s="363">
        <v>0.7</v>
      </c>
      <c r="U38" s="363">
        <v>0.9</v>
      </c>
    </row>
    <row r="39" spans="1:21" ht="53.25" hidden="1" customHeight="1" x14ac:dyDescent="0.25">
      <c r="A39" s="772"/>
      <c r="B39" s="751" t="s">
        <v>446</v>
      </c>
      <c r="C39" s="751"/>
      <c r="D39" s="366" t="s">
        <v>435</v>
      </c>
      <c r="E39" s="366" t="s">
        <v>435</v>
      </c>
      <c r="F39" s="363" t="s">
        <v>441</v>
      </c>
      <c r="G39" s="385" t="s">
        <v>441</v>
      </c>
      <c r="H39" s="410" t="e">
        <v>#REF!</v>
      </c>
      <c r="I39" s="410" t="e">
        <v>#REF!</v>
      </c>
      <c r="J39" s="410" t="e">
        <v>#REF!</v>
      </c>
      <c r="K39" s="410" t="e">
        <v>#REF!</v>
      </c>
      <c r="L39" s="410" t="e">
        <v>#REF!</v>
      </c>
      <c r="M39" s="410" t="e">
        <v>#REF!</v>
      </c>
      <c r="N39" s="410" t="e">
        <v>#REF!</v>
      </c>
      <c r="O39" s="410" t="e">
        <v>#REF!</v>
      </c>
      <c r="P39" s="410" t="e">
        <v>#REF!</v>
      </c>
      <c r="T39" s="363">
        <v>7.4999999999999997E-2</v>
      </c>
      <c r="U39" s="363">
        <v>0.105</v>
      </c>
    </row>
    <row r="40" spans="1:21" ht="49.5" customHeight="1" x14ac:dyDescent="0.25">
      <c r="A40" s="772"/>
      <c r="B40" s="751" t="s">
        <v>447</v>
      </c>
      <c r="C40" s="751"/>
      <c r="D40" s="366">
        <v>5.0999999999999997E-2</v>
      </c>
      <c r="E40" s="366">
        <v>5.1999999999999998E-2</v>
      </c>
      <c r="F40" s="364">
        <v>5.7000000000000002E-2</v>
      </c>
      <c r="G40" s="385">
        <v>6.2655090978984501E-2</v>
      </c>
      <c r="H40" s="410" t="e">
        <v>#REF!</v>
      </c>
      <c r="I40" s="410" t="e">
        <v>#REF!</v>
      </c>
      <c r="J40" s="410" t="e">
        <v>#REF!</v>
      </c>
      <c r="K40" s="410" t="e">
        <v>#REF!</v>
      </c>
      <c r="L40" s="410" t="e">
        <v>#REF!</v>
      </c>
      <c r="M40" s="410" t="e">
        <v>#REF!</v>
      </c>
      <c r="N40" s="410" t="e">
        <v>#REF!</v>
      </c>
      <c r="O40" s="410" t="e">
        <v>#REF!</v>
      </c>
      <c r="P40" s="410" t="e">
        <v>#REF!</v>
      </c>
      <c r="T40" s="363">
        <v>0.09</v>
      </c>
      <c r="U40" s="363">
        <v>0.12</v>
      </c>
    </row>
    <row r="41" spans="1:21" ht="45" customHeight="1" x14ac:dyDescent="0.25">
      <c r="A41" s="772"/>
      <c r="B41" s="751" t="s">
        <v>448</v>
      </c>
      <c r="C41" s="751"/>
      <c r="D41" s="366">
        <v>6.7000000000000004E-2</v>
      </c>
      <c r="E41" s="366">
        <v>7.0999999999999994E-2</v>
      </c>
      <c r="F41" s="363">
        <v>8.5000000000000006E-2</v>
      </c>
      <c r="G41" s="385">
        <v>8.8113224755345082E-2</v>
      </c>
      <c r="H41" s="410" t="e">
        <v>#REF!</v>
      </c>
      <c r="I41" s="410" t="e">
        <v>#REF!</v>
      </c>
      <c r="J41" s="410" t="e">
        <v>#REF!</v>
      </c>
      <c r="K41" s="410" t="e">
        <v>#REF!</v>
      </c>
      <c r="L41" s="410" t="e">
        <v>#REF!</v>
      </c>
      <c r="M41" s="410" t="e">
        <v>#REF!</v>
      </c>
      <c r="N41" s="410" t="e">
        <v>#REF!</v>
      </c>
      <c r="O41" s="410" t="e">
        <v>#REF!</v>
      </c>
      <c r="P41" s="410" t="e">
        <v>#REF!</v>
      </c>
      <c r="T41" s="363">
        <v>0.06</v>
      </c>
      <c r="U41" s="363">
        <v>0.09</v>
      </c>
    </row>
    <row r="42" spans="1:21" ht="51.75" customHeight="1" x14ac:dyDescent="0.25">
      <c r="A42" s="772"/>
      <c r="B42" s="751" t="s">
        <v>449</v>
      </c>
      <c r="C42" s="751"/>
      <c r="D42" s="366">
        <v>3.5000000000000003E-2</v>
      </c>
      <c r="E42" s="366">
        <v>0.03</v>
      </c>
      <c r="F42" s="363">
        <v>3.6299999999999999E-2</v>
      </c>
      <c r="G42" s="385">
        <v>3.6016245222446286E-2</v>
      </c>
      <c r="H42" s="410" t="e">
        <v>#REF!</v>
      </c>
      <c r="I42" s="410" t="e">
        <v>#REF!</v>
      </c>
      <c r="J42" s="410" t="e">
        <v>#REF!</v>
      </c>
      <c r="K42" s="410" t="e">
        <v>#REF!</v>
      </c>
      <c r="L42" s="410" t="e">
        <v>#REF!</v>
      </c>
      <c r="M42" s="410" t="e">
        <v>#REF!</v>
      </c>
      <c r="N42" s="410" t="e">
        <v>#REF!</v>
      </c>
      <c r="O42" s="410" t="e">
        <v>#REF!</v>
      </c>
      <c r="P42" s="410" t="e">
        <v>#REF!</v>
      </c>
      <c r="T42" s="368">
        <v>0.105</v>
      </c>
      <c r="U42" s="368">
        <v>0.15</v>
      </c>
    </row>
    <row r="43" spans="1:21" ht="55.5" hidden="1" customHeight="1" x14ac:dyDescent="0.25">
      <c r="A43" s="772"/>
      <c r="B43" s="751" t="s">
        <v>450</v>
      </c>
      <c r="C43" s="751"/>
      <c r="D43" s="367" t="s">
        <v>435</v>
      </c>
      <c r="E43" s="367" t="s">
        <v>435</v>
      </c>
      <c r="F43" s="360" t="s">
        <v>441</v>
      </c>
      <c r="G43" s="383" t="s">
        <v>441</v>
      </c>
      <c r="H43" s="412" t="e">
        <v>#REF!</v>
      </c>
      <c r="I43" s="412" t="e">
        <v>#REF!</v>
      </c>
      <c r="J43" s="412" t="e">
        <v>#REF!</v>
      </c>
      <c r="K43" s="412" t="e">
        <v>#REF!</v>
      </c>
      <c r="L43" s="412" t="e">
        <v>#REF!</v>
      </c>
      <c r="M43" s="412" t="e">
        <v>#REF!</v>
      </c>
      <c r="N43" s="412" t="e">
        <v>#REF!</v>
      </c>
      <c r="O43" s="412" t="e">
        <v>#REF!</v>
      </c>
      <c r="P43" s="412" t="e">
        <v>#REF!</v>
      </c>
      <c r="T43" s="363">
        <v>0.5</v>
      </c>
      <c r="U43" s="363">
        <v>0.7</v>
      </c>
    </row>
    <row r="44" spans="1:21" ht="56.25" customHeight="1" x14ac:dyDescent="0.25">
      <c r="A44" s="772"/>
      <c r="B44" s="754" t="s">
        <v>451</v>
      </c>
      <c r="C44" s="754"/>
      <c r="D44" s="362">
        <v>0.23100000000000001</v>
      </c>
      <c r="E44" s="362">
        <v>0.47</v>
      </c>
      <c r="F44" s="369">
        <v>0.41099999999999998</v>
      </c>
      <c r="G44" s="385">
        <v>0.51323733434654151</v>
      </c>
      <c r="H44" s="410" t="e">
        <v>#REF!</v>
      </c>
      <c r="I44" s="410" t="e">
        <v>#REF!</v>
      </c>
      <c r="J44" s="410" t="e">
        <v>#REF!</v>
      </c>
      <c r="K44" s="410" t="e">
        <v>#REF!</v>
      </c>
      <c r="L44" s="410" t="e">
        <v>#REF!</v>
      </c>
      <c r="M44" s="410" t="e">
        <v>#REF!</v>
      </c>
      <c r="N44" s="410" t="e">
        <v>#REF!</v>
      </c>
      <c r="O44" s="410" t="e">
        <v>#REF!</v>
      </c>
      <c r="P44" s="410" t="e">
        <v>#REF!</v>
      </c>
      <c r="T44" s="363">
        <v>0.55000000000000004</v>
      </c>
      <c r="U44" s="363">
        <v>0.8</v>
      </c>
    </row>
    <row r="45" spans="1:21" ht="49.5" hidden="1" customHeight="1" x14ac:dyDescent="0.25">
      <c r="A45" s="772"/>
      <c r="B45" s="751" t="s">
        <v>452</v>
      </c>
      <c r="C45" s="751"/>
      <c r="D45" s="366">
        <v>0.3</v>
      </c>
      <c r="E45" s="366">
        <v>0.35699999999999998</v>
      </c>
      <c r="F45" s="363">
        <v>0.59</v>
      </c>
      <c r="G45" s="385">
        <v>0.68919318322702761</v>
      </c>
      <c r="H45" s="410" t="e">
        <v>#REF!</v>
      </c>
      <c r="I45" s="410" t="e">
        <v>#REF!</v>
      </c>
      <c r="J45" s="410" t="e">
        <v>#REF!</v>
      </c>
      <c r="K45" s="410" t="e">
        <v>#REF!</v>
      </c>
      <c r="L45" s="410" t="e">
        <v>#REF!</v>
      </c>
      <c r="M45" s="410" t="e">
        <v>#REF!</v>
      </c>
      <c r="N45" s="410" t="e">
        <v>#REF!</v>
      </c>
      <c r="O45" s="410" t="e">
        <v>#REF!</v>
      </c>
      <c r="P45" s="410" t="e">
        <v>#REF!</v>
      </c>
      <c r="T45" s="363">
        <v>0.45</v>
      </c>
      <c r="U45" s="363">
        <v>0.7</v>
      </c>
    </row>
    <row r="46" spans="1:21" ht="46.5" hidden="1" customHeight="1" x14ac:dyDescent="0.25">
      <c r="A46" s="772"/>
      <c r="B46" s="751" t="s">
        <v>453</v>
      </c>
      <c r="C46" s="751"/>
      <c r="D46" s="366">
        <v>0.16200000000000001</v>
      </c>
      <c r="E46" s="366">
        <v>0.433</v>
      </c>
      <c r="F46" s="363">
        <v>0.3</v>
      </c>
      <c r="G46" s="385">
        <v>0.34860988438966539</v>
      </c>
      <c r="H46" s="410" t="e">
        <v>#REF!</v>
      </c>
      <c r="I46" s="410" t="e">
        <v>#REF!</v>
      </c>
      <c r="J46" s="410" t="e">
        <v>#REF!</v>
      </c>
      <c r="K46" s="410" t="e">
        <v>#REF!</v>
      </c>
      <c r="L46" s="410" t="e">
        <v>#REF!</v>
      </c>
      <c r="M46" s="410" t="e">
        <v>#REF!</v>
      </c>
      <c r="N46" s="410" t="e">
        <v>#REF!</v>
      </c>
      <c r="O46" s="410" t="e">
        <v>#REF!</v>
      </c>
      <c r="P46" s="410" t="e">
        <v>#REF!</v>
      </c>
      <c r="T46" s="363">
        <v>0.75</v>
      </c>
      <c r="U46" s="363">
        <v>0.9</v>
      </c>
    </row>
    <row r="47" spans="1:21" ht="45" hidden="1" customHeight="1" x14ac:dyDescent="0.25">
      <c r="A47" s="772"/>
      <c r="B47" s="751" t="s">
        <v>454</v>
      </c>
      <c r="C47" s="751"/>
      <c r="D47" s="366">
        <v>0.5</v>
      </c>
      <c r="E47" s="366" t="s">
        <v>435</v>
      </c>
      <c r="F47" s="363" t="s">
        <v>441</v>
      </c>
      <c r="G47" s="385" t="s">
        <v>441</v>
      </c>
      <c r="H47" s="410" t="e">
        <v>#REF!</v>
      </c>
      <c r="I47" s="410" t="e">
        <v>#REF!</v>
      </c>
      <c r="J47" s="410" t="e">
        <v>#REF!</v>
      </c>
      <c r="K47" s="410" t="e">
        <v>#REF!</v>
      </c>
      <c r="L47" s="410" t="e">
        <v>#REF!</v>
      </c>
      <c r="M47" s="410" t="e">
        <v>#REF!</v>
      </c>
      <c r="N47" s="410" t="e">
        <v>#REF!</v>
      </c>
      <c r="O47" s="410" t="e">
        <v>#REF!</v>
      </c>
      <c r="P47" s="410" t="e">
        <v>#REF!</v>
      </c>
      <c r="T47" s="434">
        <v>35</v>
      </c>
      <c r="U47" s="434">
        <v>40</v>
      </c>
    </row>
    <row r="48" spans="1:21" ht="39" customHeight="1" x14ac:dyDescent="0.25">
      <c r="A48" s="772"/>
      <c r="B48" s="755" t="s">
        <v>455</v>
      </c>
      <c r="C48" s="755"/>
      <c r="D48" s="434">
        <v>29.1</v>
      </c>
      <c r="E48" s="435">
        <v>36</v>
      </c>
      <c r="F48" s="434">
        <v>32.5</v>
      </c>
      <c r="G48" s="435">
        <v>32.736483983069981</v>
      </c>
      <c r="H48" s="436" t="e">
        <v>#REF!</v>
      </c>
      <c r="I48" s="436" t="e">
        <v>#REF!</v>
      </c>
      <c r="J48" s="436" t="e">
        <v>#REF!</v>
      </c>
      <c r="K48" s="436" t="e">
        <v>#REF!</v>
      </c>
      <c r="L48" s="436" t="e">
        <v>#REF!</v>
      </c>
      <c r="M48" s="436" t="e">
        <v>#REF!</v>
      </c>
      <c r="N48" s="436" t="e">
        <v>#REF!</v>
      </c>
      <c r="O48" s="436" t="e">
        <v>#REF!</v>
      </c>
      <c r="P48" s="436" t="e">
        <v>#REF!</v>
      </c>
      <c r="T48" s="434">
        <v>8</v>
      </c>
      <c r="U48" s="434">
        <v>10</v>
      </c>
    </row>
    <row r="49" spans="1:22" ht="35.25" customHeight="1" x14ac:dyDescent="0.25">
      <c r="A49" s="772"/>
      <c r="B49" s="755" t="s">
        <v>456</v>
      </c>
      <c r="C49" s="755"/>
      <c r="D49" s="434">
        <v>6.4</v>
      </c>
      <c r="E49" s="434">
        <v>5.2</v>
      </c>
      <c r="F49" s="434">
        <v>5.7</v>
      </c>
      <c r="G49" s="434">
        <v>6.27</v>
      </c>
      <c r="H49" s="436" t="e">
        <v>#REF!</v>
      </c>
      <c r="I49" s="436" t="e">
        <v>#REF!</v>
      </c>
      <c r="J49" s="436" t="e">
        <v>#REF!</v>
      </c>
      <c r="K49" s="436" t="e">
        <v>#REF!</v>
      </c>
      <c r="L49" s="436" t="e">
        <v>#REF!</v>
      </c>
      <c r="M49" s="436" t="e">
        <v>#REF!</v>
      </c>
      <c r="N49" s="436" t="e">
        <v>#REF!</v>
      </c>
      <c r="O49" s="436" t="e">
        <v>#REF!</v>
      </c>
      <c r="P49" s="436" t="e">
        <v>#REF!</v>
      </c>
      <c r="T49" s="372">
        <v>0.05</v>
      </c>
      <c r="U49" s="372">
        <v>7.0000000000000007E-2</v>
      </c>
      <c r="V49">
        <f>+(U48*10000)/100000</f>
        <v>1</v>
      </c>
    </row>
    <row r="50" spans="1:22" ht="37.5" hidden="1" customHeight="1" x14ac:dyDescent="0.25">
      <c r="A50" s="772"/>
      <c r="B50" s="754" t="s">
        <v>457</v>
      </c>
      <c r="C50" s="754"/>
      <c r="D50" s="371">
        <v>0.35</v>
      </c>
      <c r="E50" s="372" t="s">
        <v>435</v>
      </c>
      <c r="F50" s="372" t="s">
        <v>441</v>
      </c>
      <c r="G50" s="389" t="s">
        <v>441</v>
      </c>
      <c r="H50" s="413" t="e">
        <v>#REF!</v>
      </c>
      <c r="I50" s="413" t="e">
        <v>#REF!</v>
      </c>
      <c r="J50" s="413" t="e">
        <v>#REF!</v>
      </c>
      <c r="K50" s="413" t="e">
        <v>#REF!</v>
      </c>
      <c r="L50" s="413" t="e">
        <v>#REF!</v>
      </c>
      <c r="M50" s="413" t="e">
        <v>#REF!</v>
      </c>
      <c r="N50" s="413" t="e">
        <v>#REF!</v>
      </c>
      <c r="O50" s="413" t="e">
        <v>#REF!</v>
      </c>
      <c r="P50" s="413" t="e">
        <v>#REF!</v>
      </c>
      <c r="T50" s="372">
        <v>0.04</v>
      </c>
      <c r="U50" s="372">
        <v>0.06</v>
      </c>
    </row>
    <row r="51" spans="1:22" ht="36.75" hidden="1" customHeight="1" x14ac:dyDescent="0.25">
      <c r="A51" s="772"/>
      <c r="B51" s="754" t="s">
        <v>458</v>
      </c>
      <c r="C51" s="754"/>
      <c r="D51" s="371">
        <v>0.03</v>
      </c>
      <c r="E51" s="371" t="s">
        <v>435</v>
      </c>
      <c r="F51" s="372" t="s">
        <v>441</v>
      </c>
      <c r="G51" s="389" t="s">
        <v>441</v>
      </c>
      <c r="H51" s="413" t="e">
        <v>#REF!</v>
      </c>
      <c r="I51" s="413" t="e">
        <v>#REF!</v>
      </c>
      <c r="J51" s="413" t="e">
        <v>#REF!</v>
      </c>
      <c r="K51" s="413" t="e">
        <v>#REF!</v>
      </c>
      <c r="L51" s="413" t="e">
        <v>#REF!</v>
      </c>
      <c r="M51" s="413" t="e">
        <v>#REF!</v>
      </c>
      <c r="N51" s="413" t="e">
        <v>#REF!</v>
      </c>
      <c r="O51" s="413" t="e">
        <v>#REF!</v>
      </c>
      <c r="P51" s="413" t="e">
        <v>#REF!</v>
      </c>
      <c r="T51" s="372">
        <v>3.5000000000000003E-2</v>
      </c>
      <c r="U51" s="372">
        <v>0.05</v>
      </c>
    </row>
    <row r="52" spans="1:22" ht="36" hidden="1" customHeight="1" x14ac:dyDescent="0.25">
      <c r="A52" s="772"/>
      <c r="B52" s="754" t="s">
        <v>459</v>
      </c>
      <c r="C52" s="754"/>
      <c r="D52" s="371">
        <v>2.5000000000000001E-2</v>
      </c>
      <c r="E52" s="371" t="s">
        <v>435</v>
      </c>
      <c r="F52" s="372" t="s">
        <v>441</v>
      </c>
      <c r="G52" s="389" t="s">
        <v>441</v>
      </c>
      <c r="H52" s="413" t="e">
        <v>#REF!</v>
      </c>
      <c r="I52" s="413" t="e">
        <v>#REF!</v>
      </c>
      <c r="J52" s="413" t="e">
        <v>#REF!</v>
      </c>
      <c r="K52" s="413" t="e">
        <v>#REF!</v>
      </c>
      <c r="L52" s="413" t="e">
        <v>#REF!</v>
      </c>
      <c r="M52" s="413" t="e">
        <v>#REF!</v>
      </c>
      <c r="N52" s="413" t="e">
        <v>#REF!</v>
      </c>
      <c r="O52" s="413" t="e">
        <v>#REF!</v>
      </c>
      <c r="P52" s="413" t="e">
        <v>#REF!</v>
      </c>
      <c r="T52" s="363">
        <v>0.55000000000000004</v>
      </c>
      <c r="U52" s="363">
        <v>0.72</v>
      </c>
    </row>
    <row r="53" spans="1:22" ht="18.75" customHeight="1" x14ac:dyDescent="0.25">
      <c r="A53" s="772"/>
      <c r="B53" s="754" t="s">
        <v>460</v>
      </c>
      <c r="C53" s="754"/>
      <c r="D53" s="362">
        <v>0.46400000000000002</v>
      </c>
      <c r="E53" s="362">
        <v>0.48</v>
      </c>
      <c r="F53" s="363">
        <v>0.43</v>
      </c>
      <c r="G53" s="385">
        <v>0.44082054781350083</v>
      </c>
      <c r="H53" s="410" t="e">
        <v>#REF!</v>
      </c>
      <c r="I53" s="410" t="e">
        <v>#REF!</v>
      </c>
      <c r="J53" s="410" t="e">
        <v>#REF!</v>
      </c>
      <c r="K53" s="410" t="e">
        <v>#REF!</v>
      </c>
      <c r="L53" s="410" t="e">
        <v>#REF!</v>
      </c>
      <c r="M53" s="410" t="e">
        <v>#REF!</v>
      </c>
      <c r="N53" s="410" t="e">
        <v>#REF!</v>
      </c>
      <c r="O53" s="410" t="e">
        <v>#REF!</v>
      </c>
      <c r="P53" s="410" t="e">
        <v>#REF!</v>
      </c>
      <c r="T53" s="363">
        <v>0.42</v>
      </c>
      <c r="U53" s="363">
        <v>0.53</v>
      </c>
    </row>
    <row r="54" spans="1:22" ht="24" customHeight="1" x14ac:dyDescent="0.25">
      <c r="A54" s="772"/>
      <c r="B54" s="754" t="s">
        <v>461</v>
      </c>
      <c r="C54" s="754"/>
      <c r="D54" s="362">
        <v>0.34899999999999998</v>
      </c>
      <c r="E54" s="362">
        <v>0.379</v>
      </c>
      <c r="F54" s="363">
        <v>0.28000000000000003</v>
      </c>
      <c r="G54" s="385">
        <v>0.24767337052471802</v>
      </c>
      <c r="H54" s="410" t="e">
        <v>#REF!</v>
      </c>
      <c r="I54" s="410" t="e">
        <v>#REF!</v>
      </c>
      <c r="J54" s="410" t="e">
        <v>#REF!</v>
      </c>
      <c r="K54" s="410" t="e">
        <v>#REF!</v>
      </c>
      <c r="L54" s="410" t="e">
        <v>#REF!</v>
      </c>
      <c r="M54" s="410" t="e">
        <v>#REF!</v>
      </c>
      <c r="N54" s="410" t="e">
        <v>#REF!</v>
      </c>
      <c r="O54" s="410" t="e">
        <v>#REF!</v>
      </c>
      <c r="P54" s="410" t="e">
        <v>#REF!</v>
      </c>
      <c r="T54" s="363">
        <v>0.03</v>
      </c>
      <c r="U54" s="363">
        <v>0.06</v>
      </c>
    </row>
    <row r="55" spans="1:22" ht="34.5" customHeight="1" x14ac:dyDescent="0.25">
      <c r="A55" s="772"/>
      <c r="B55" s="754" t="s">
        <v>462</v>
      </c>
      <c r="C55" s="754"/>
      <c r="D55" s="362">
        <v>1E-3</v>
      </c>
      <c r="E55" s="362">
        <v>2E-3</v>
      </c>
      <c r="F55" s="363">
        <v>2.2000000000000001E-3</v>
      </c>
      <c r="G55" s="385">
        <v>3.6983837316779317E-3</v>
      </c>
      <c r="H55" s="410" t="e">
        <v>#REF!</v>
      </c>
      <c r="I55" s="410" t="e">
        <v>#REF!</v>
      </c>
      <c r="J55" s="410" t="e">
        <v>#REF!</v>
      </c>
      <c r="K55" s="410" t="e">
        <v>#REF!</v>
      </c>
      <c r="L55" s="410" t="e">
        <v>#REF!</v>
      </c>
      <c r="M55" s="410" t="e">
        <v>#REF!</v>
      </c>
      <c r="N55" s="410" t="e">
        <v>#REF!</v>
      </c>
      <c r="O55" s="410" t="e">
        <v>#REF!</v>
      </c>
      <c r="P55" s="410" t="e">
        <v>#REF!</v>
      </c>
      <c r="T55" s="363">
        <v>0.1</v>
      </c>
      <c r="U55" s="363">
        <v>0.15</v>
      </c>
    </row>
    <row r="56" spans="1:22" ht="36" customHeight="1" x14ac:dyDescent="0.25">
      <c r="A56" s="772"/>
      <c r="B56" s="751" t="s">
        <v>463</v>
      </c>
      <c r="C56" s="751"/>
      <c r="D56" s="366">
        <v>7.0000000000000007E-2</v>
      </c>
      <c r="E56" s="366" t="s">
        <v>435</v>
      </c>
      <c r="F56" s="363">
        <v>0.08</v>
      </c>
      <c r="G56" s="390">
        <v>0.08</v>
      </c>
      <c r="H56" s="410" t="e">
        <v>#REF!</v>
      </c>
      <c r="I56" s="410" t="e">
        <v>#REF!</v>
      </c>
      <c r="J56" s="410" t="e">
        <v>#REF!</v>
      </c>
      <c r="K56" s="410" t="e">
        <v>#REF!</v>
      </c>
      <c r="L56" s="410" t="e">
        <v>#REF!</v>
      </c>
      <c r="M56" s="410" t="e">
        <v>#REF!</v>
      </c>
      <c r="N56" s="410" t="e">
        <v>#REF!</v>
      </c>
      <c r="O56" s="410" t="e">
        <v>#REF!</v>
      </c>
      <c r="P56" s="410" t="e">
        <v>#REF!</v>
      </c>
      <c r="T56" s="363">
        <v>0.05</v>
      </c>
      <c r="U56" s="363">
        <v>7.0000000000000007E-2</v>
      </c>
    </row>
    <row r="57" spans="1:22" ht="36.75" hidden="1" customHeight="1" x14ac:dyDescent="0.25">
      <c r="A57" s="772"/>
      <c r="B57" s="754" t="s">
        <v>464</v>
      </c>
      <c r="C57" s="754"/>
      <c r="D57" s="362">
        <v>0.02</v>
      </c>
      <c r="E57" s="362" t="s">
        <v>435</v>
      </c>
      <c r="F57" s="363" t="s">
        <v>441</v>
      </c>
      <c r="G57" s="385" t="s">
        <v>441</v>
      </c>
      <c r="H57" s="410" t="e">
        <v>#REF!</v>
      </c>
      <c r="I57" s="410" t="e">
        <v>#REF!</v>
      </c>
      <c r="J57" s="410" t="e">
        <v>#REF!</v>
      </c>
      <c r="K57" s="410" t="e">
        <v>#REF!</v>
      </c>
      <c r="L57" s="410" t="e">
        <v>#REF!</v>
      </c>
      <c r="M57" s="410" t="e">
        <v>#REF!</v>
      </c>
      <c r="N57" s="410" t="e">
        <v>#REF!</v>
      </c>
      <c r="O57" s="410" t="e">
        <v>#REF!</v>
      </c>
      <c r="P57" s="410" t="e">
        <v>#REF!</v>
      </c>
      <c r="T57" s="363">
        <v>8.4000000000000005E-2</v>
      </c>
      <c r="U57" s="363">
        <v>9.1999999999999998E-2</v>
      </c>
    </row>
    <row r="58" spans="1:22" ht="24.75" customHeight="1" x14ac:dyDescent="0.25">
      <c r="A58" s="772"/>
      <c r="B58" s="754" t="s">
        <v>465</v>
      </c>
      <c r="C58" s="754"/>
      <c r="D58" s="362">
        <v>7.8E-2</v>
      </c>
      <c r="E58" s="362">
        <v>0.09</v>
      </c>
      <c r="F58" s="363">
        <v>8.8999999999999996E-2</v>
      </c>
      <c r="G58" s="385">
        <v>8.5999999999999993E-2</v>
      </c>
      <c r="H58" s="410" t="e">
        <v>#REF!</v>
      </c>
      <c r="I58" s="410" t="e">
        <v>#REF!</v>
      </c>
      <c r="J58" s="410" t="e">
        <v>#REF!</v>
      </c>
      <c r="K58" s="410" t="e">
        <v>#REF!</v>
      </c>
      <c r="L58" s="410" t="e">
        <v>#REF!</v>
      </c>
      <c r="M58" s="410" t="e">
        <v>#REF!</v>
      </c>
      <c r="N58" s="410" t="e">
        <v>#REF!</v>
      </c>
      <c r="O58" s="410" t="e">
        <v>#REF!</v>
      </c>
      <c r="P58" s="410" t="e">
        <v>#REF!</v>
      </c>
      <c r="T58" s="363">
        <v>0.55000000000000004</v>
      </c>
      <c r="U58" s="363">
        <v>0.65</v>
      </c>
    </row>
    <row r="59" spans="1:22" ht="35.25" customHeight="1" x14ac:dyDescent="0.25">
      <c r="A59" s="772"/>
      <c r="B59" s="754" t="s">
        <v>466</v>
      </c>
      <c r="C59" s="754"/>
      <c r="D59" s="362">
        <v>0.5</v>
      </c>
      <c r="E59" s="362">
        <v>0.52600000000000002</v>
      </c>
      <c r="F59" s="363">
        <v>0.53</v>
      </c>
      <c r="G59" s="385">
        <v>0.61</v>
      </c>
      <c r="H59" s="410" t="e">
        <v>#REF!</v>
      </c>
      <c r="I59" s="410" t="e">
        <v>#REF!</v>
      </c>
      <c r="J59" s="410" t="e">
        <v>#REF!</v>
      </c>
      <c r="K59" s="410" t="e">
        <v>#REF!</v>
      </c>
      <c r="L59" s="410" t="e">
        <v>#REF!</v>
      </c>
      <c r="M59" s="410" t="e">
        <v>#REF!</v>
      </c>
      <c r="N59" s="410" t="e">
        <v>#REF!</v>
      </c>
      <c r="O59" s="410" t="e">
        <v>#REF!</v>
      </c>
      <c r="P59" s="410" t="e">
        <v>#REF!</v>
      </c>
      <c r="T59" s="373">
        <v>8000</v>
      </c>
      <c r="U59" s="373">
        <v>12000</v>
      </c>
    </row>
    <row r="60" spans="1:22" ht="42" customHeight="1" x14ac:dyDescent="0.25">
      <c r="A60" s="772"/>
      <c r="B60" s="754" t="s">
        <v>467</v>
      </c>
      <c r="C60" s="754"/>
      <c r="D60" s="360">
        <v>5000</v>
      </c>
      <c r="E60" s="360">
        <v>6000</v>
      </c>
      <c r="F60" s="373">
        <v>7500</v>
      </c>
      <c r="G60" s="391">
        <v>7673</v>
      </c>
      <c r="H60" s="414" t="e">
        <v>#REF!</v>
      </c>
      <c r="I60" s="414" t="e">
        <v>#REF!</v>
      </c>
      <c r="J60" s="414" t="e">
        <v>#REF!</v>
      </c>
      <c r="K60" s="414" t="e">
        <v>#REF!</v>
      </c>
      <c r="L60" s="414" t="e">
        <v>#REF!</v>
      </c>
      <c r="M60" s="414" t="e">
        <v>#REF!</v>
      </c>
      <c r="N60" s="414" t="e">
        <v>#REF!</v>
      </c>
      <c r="O60" s="414" t="e">
        <v>#REF!</v>
      </c>
      <c r="P60" s="414" t="e">
        <v>#REF!</v>
      </c>
      <c r="T60" s="360">
        <v>5</v>
      </c>
      <c r="U60" s="360">
        <v>7</v>
      </c>
    </row>
    <row r="61" spans="1:22" ht="33" customHeight="1" x14ac:dyDescent="0.25">
      <c r="A61" s="772" t="s">
        <v>468</v>
      </c>
      <c r="B61" s="754" t="s">
        <v>469</v>
      </c>
      <c r="C61" s="754"/>
      <c r="D61" s="360">
        <v>3.3</v>
      </c>
      <c r="E61" s="360" t="s">
        <v>435</v>
      </c>
      <c r="F61" s="360">
        <v>4</v>
      </c>
      <c r="G61" s="383">
        <v>4</v>
      </c>
      <c r="H61" s="412" t="e">
        <v>#REF!</v>
      </c>
      <c r="I61" s="412" t="e">
        <v>#REF!</v>
      </c>
      <c r="J61" s="412" t="e">
        <v>#REF!</v>
      </c>
      <c r="K61" s="412" t="e">
        <v>#REF!</v>
      </c>
      <c r="L61" s="412" t="e">
        <v>#REF!</v>
      </c>
      <c r="M61" s="412" t="e">
        <v>#REF!</v>
      </c>
      <c r="N61" s="412" t="e">
        <v>#REF!</v>
      </c>
      <c r="O61" s="412" t="e">
        <v>#REF!</v>
      </c>
      <c r="P61" s="412" t="e">
        <v>#REF!</v>
      </c>
      <c r="T61" s="360">
        <v>5</v>
      </c>
      <c r="U61" s="360">
        <v>7</v>
      </c>
    </row>
    <row r="62" spans="1:22" ht="30" customHeight="1" x14ac:dyDescent="0.25">
      <c r="A62" s="772"/>
      <c r="B62" s="751" t="s">
        <v>470</v>
      </c>
      <c r="C62" s="751"/>
      <c r="D62" s="370">
        <v>3.7</v>
      </c>
      <c r="E62" s="370" t="s">
        <v>435</v>
      </c>
      <c r="F62" s="360">
        <v>3</v>
      </c>
      <c r="G62" s="392">
        <v>34</v>
      </c>
      <c r="H62" s="412" t="e">
        <v>#REF!</v>
      </c>
      <c r="I62" s="412" t="e">
        <v>#REF!</v>
      </c>
      <c r="J62" s="412" t="e">
        <v>#REF!</v>
      </c>
      <c r="K62" s="412" t="e">
        <v>#REF!</v>
      </c>
      <c r="L62" s="412" t="e">
        <v>#REF!</v>
      </c>
      <c r="M62" s="412" t="e">
        <v>#REF!</v>
      </c>
      <c r="N62" s="412" t="e">
        <v>#REF!</v>
      </c>
      <c r="O62" s="412" t="e">
        <v>#REF!</v>
      </c>
      <c r="P62" s="412" t="e">
        <v>#REF!</v>
      </c>
      <c r="T62" s="373">
        <v>2500</v>
      </c>
      <c r="U62" s="373">
        <v>10000</v>
      </c>
    </row>
    <row r="63" spans="1:22" ht="36" customHeight="1" x14ac:dyDescent="0.25">
      <c r="A63" s="772"/>
      <c r="B63" s="751" t="s">
        <v>471</v>
      </c>
      <c r="C63" s="751"/>
      <c r="D63" s="370">
        <v>500</v>
      </c>
      <c r="E63" s="370">
        <v>1200</v>
      </c>
      <c r="F63" s="373">
        <v>1701</v>
      </c>
      <c r="G63" s="391"/>
      <c r="H63" s="414" t="e">
        <v>#REF!</v>
      </c>
      <c r="I63" s="414" t="e">
        <v>#REF!</v>
      </c>
      <c r="J63" s="414" t="e">
        <v>#REF!</v>
      </c>
      <c r="K63" s="414" t="e">
        <v>#REF!</v>
      </c>
      <c r="L63" s="414" t="e">
        <v>#REF!</v>
      </c>
      <c r="M63" s="414" t="e">
        <v>#REF!</v>
      </c>
      <c r="N63" s="414" t="e">
        <v>#REF!</v>
      </c>
      <c r="O63" s="414" t="e">
        <v>#REF!</v>
      </c>
      <c r="P63" s="414" t="e">
        <v>#REF!</v>
      </c>
    </row>
  </sheetData>
  <mergeCells count="70"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  <mergeCell ref="T20:U20"/>
    <mergeCell ref="B23:B27"/>
    <mergeCell ref="B28:B32"/>
    <mergeCell ref="B33:C33"/>
    <mergeCell ref="B34:C34"/>
    <mergeCell ref="O21:O22"/>
    <mergeCell ref="P21:P22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</mergeCells>
  <pageMargins left="0.31" right="0.17" top="0.75" bottom="0.75" header="0.35" footer="0.3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20" customFormat="1" x14ac:dyDescent="0.25"/>
    <row r="4" spans="2:5" s="20" customFormat="1" x14ac:dyDescent="0.25">
      <c r="B4" s="20" t="s">
        <v>335</v>
      </c>
      <c r="C4" s="20">
        <v>2018</v>
      </c>
      <c r="D4" s="20">
        <v>2017</v>
      </c>
      <c r="E4" s="20">
        <v>2016</v>
      </c>
    </row>
    <row r="5" spans="2:5" x14ac:dyDescent="0.25">
      <c r="B5" t="s">
        <v>383</v>
      </c>
      <c r="C5">
        <v>8.6999999999999993</v>
      </c>
      <c r="D5" s="55">
        <v>8.2438993268524694</v>
      </c>
      <c r="E5" s="55">
        <v>8.2438993268524694</v>
      </c>
    </row>
    <row r="6" spans="2:5" x14ac:dyDescent="0.25">
      <c r="B6" t="s">
        <v>384</v>
      </c>
      <c r="C6">
        <v>539.5</v>
      </c>
      <c r="D6" s="55">
        <v>367.22255650949046</v>
      </c>
      <c r="E6" s="55">
        <v>322.17508841238009</v>
      </c>
    </row>
    <row r="7" spans="2:5" x14ac:dyDescent="0.25">
      <c r="B7" t="s">
        <v>385</v>
      </c>
      <c r="C7">
        <v>25.6</v>
      </c>
      <c r="D7" s="55">
        <v>21.816935396101226</v>
      </c>
      <c r="E7" s="55">
        <v>20.991294492349684</v>
      </c>
    </row>
    <row r="8" spans="2:5" x14ac:dyDescent="0.25">
      <c r="B8" t="s">
        <v>386</v>
      </c>
      <c r="C8">
        <v>402.9</v>
      </c>
      <c r="D8" s="55">
        <v>389.91517165199491</v>
      </c>
      <c r="E8" s="55">
        <v>320.26110268095613</v>
      </c>
    </row>
    <row r="10" spans="2:5" x14ac:dyDescent="0.25">
      <c r="B10" s="20" t="s">
        <v>328</v>
      </c>
      <c r="C10" s="20"/>
      <c r="D10" s="20">
        <v>2017</v>
      </c>
      <c r="E10" s="20">
        <v>2016</v>
      </c>
    </row>
    <row r="11" spans="2:5" x14ac:dyDescent="0.25">
      <c r="B11" t="s">
        <v>395</v>
      </c>
      <c r="C11">
        <v>4.5</v>
      </c>
      <c r="D11" s="298">
        <v>4.3776141962773405</v>
      </c>
      <c r="E11" s="55">
        <v>4.5116078398188897</v>
      </c>
    </row>
    <row r="12" spans="2:5" x14ac:dyDescent="0.25">
      <c r="B12" t="s">
        <v>393</v>
      </c>
      <c r="C12">
        <v>277.2</v>
      </c>
      <c r="D12" s="298">
        <v>194.99979473705818</v>
      </c>
      <c r="E12" s="55">
        <v>176.31555129999344</v>
      </c>
    </row>
    <row r="13" spans="2:5" x14ac:dyDescent="0.25">
      <c r="B13" t="s">
        <v>396</v>
      </c>
      <c r="C13">
        <v>13.1</v>
      </c>
      <c r="D13" s="298">
        <v>11.585067008054144</v>
      </c>
      <c r="E13" s="55">
        <v>11.487826942664789</v>
      </c>
    </row>
    <row r="14" spans="2:5" x14ac:dyDescent="0.25">
      <c r="B14" t="s">
        <v>394</v>
      </c>
      <c r="C14">
        <v>207</v>
      </c>
      <c r="D14" s="298">
        <v>207.04985870071084</v>
      </c>
      <c r="E14" s="55">
        <v>175.26809151320697</v>
      </c>
    </row>
    <row r="16" spans="2:5" x14ac:dyDescent="0.25">
      <c r="B16" s="20" t="s">
        <v>387</v>
      </c>
      <c r="C16" s="20"/>
      <c r="D16" s="20">
        <v>2017</v>
      </c>
      <c r="E16" s="20">
        <v>2016</v>
      </c>
    </row>
    <row r="17" spans="2:5" x14ac:dyDescent="0.25">
      <c r="B17" t="s">
        <v>300</v>
      </c>
      <c r="C17" s="299">
        <v>0.32736483983069981</v>
      </c>
      <c r="D17" s="299">
        <v>0.32526829327915985</v>
      </c>
      <c r="E17" s="299">
        <v>0.36026982290261922</v>
      </c>
    </row>
    <row r="18" spans="2:5" x14ac:dyDescent="0.25">
      <c r="B18" t="s">
        <v>388</v>
      </c>
      <c r="C18" s="299">
        <v>0.21416376555071309</v>
      </c>
      <c r="D18" s="299">
        <v>0.21755314350563332</v>
      </c>
      <c r="E18" s="299">
        <v>0.23657461206676414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23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21" customFormat="1" x14ac:dyDescent="0.25">
      <c r="B2" s="32" t="s">
        <v>55</v>
      </c>
      <c r="C2" s="33">
        <v>2005</v>
      </c>
      <c r="D2" s="33">
        <v>2006</v>
      </c>
      <c r="E2" s="33">
        <v>2007</v>
      </c>
      <c r="F2" s="33">
        <v>2008</v>
      </c>
      <c r="G2" s="32">
        <v>2009</v>
      </c>
      <c r="H2" s="32">
        <v>2010</v>
      </c>
      <c r="I2" s="32">
        <v>2011</v>
      </c>
      <c r="J2" s="32">
        <v>2012</v>
      </c>
      <c r="K2" s="32">
        <v>2013</v>
      </c>
      <c r="L2" s="32">
        <v>2014</v>
      </c>
      <c r="P2" s="32" t="s">
        <v>105</v>
      </c>
      <c r="Q2" s="33">
        <v>2005</v>
      </c>
      <c r="R2" s="33">
        <v>2006</v>
      </c>
      <c r="S2" s="33">
        <v>2007</v>
      </c>
      <c r="T2" s="33">
        <v>2008</v>
      </c>
      <c r="U2" s="32">
        <v>2009</v>
      </c>
      <c r="V2" s="32">
        <v>2010</v>
      </c>
      <c r="W2" s="32">
        <v>2011</v>
      </c>
      <c r="X2" s="32">
        <v>2012</v>
      </c>
      <c r="Y2" s="32">
        <v>2013</v>
      </c>
      <c r="Z2" s="47">
        <v>2014</v>
      </c>
      <c r="AA2" s="33" t="s">
        <v>97</v>
      </c>
      <c r="AB2" s="76" t="s">
        <v>134</v>
      </c>
      <c r="AD2" s="32" t="s">
        <v>102</v>
      </c>
      <c r="AE2" s="33">
        <v>2005</v>
      </c>
      <c r="AF2" s="33">
        <v>2006</v>
      </c>
      <c r="AG2" s="33">
        <v>2007</v>
      </c>
      <c r="AH2" s="33">
        <v>2008</v>
      </c>
      <c r="AI2" s="32">
        <v>2009</v>
      </c>
      <c r="AJ2" s="32">
        <v>2010</v>
      </c>
      <c r="AK2" s="32">
        <v>2011</v>
      </c>
      <c r="AL2" s="32">
        <v>2012</v>
      </c>
      <c r="AM2" s="32">
        <v>2013</v>
      </c>
      <c r="AN2" s="32">
        <v>2014</v>
      </c>
      <c r="AO2" s="21" t="s">
        <v>97</v>
      </c>
    </row>
    <row r="3" spans="2:41" x14ac:dyDescent="0.25">
      <c r="B3" s="29"/>
      <c r="C3" s="28"/>
      <c r="D3" s="28"/>
      <c r="E3" s="28"/>
      <c r="F3" s="28"/>
      <c r="G3" s="29"/>
      <c r="H3" s="29"/>
      <c r="I3" s="29"/>
      <c r="J3" s="29"/>
      <c r="K3" s="29"/>
      <c r="L3" s="29"/>
      <c r="P3" s="29"/>
      <c r="AA3" s="29"/>
      <c r="AB3" s="77"/>
      <c r="AD3" s="29"/>
    </row>
    <row r="4" spans="2:41" s="20" customFormat="1" x14ac:dyDescent="0.25">
      <c r="B4" s="31" t="s">
        <v>40</v>
      </c>
      <c r="C4" s="34">
        <f>+SUM(C5:C14)</f>
        <v>65</v>
      </c>
      <c r="D4" s="36">
        <f t="shared" ref="D4:L4" si="0">+SUM(D5:D14)</f>
        <v>66</v>
      </c>
      <c r="E4" s="36">
        <f t="shared" si="0"/>
        <v>93</v>
      </c>
      <c r="F4" s="36">
        <f t="shared" si="0"/>
        <v>100</v>
      </c>
      <c r="G4" s="36">
        <f t="shared" si="0"/>
        <v>129</v>
      </c>
      <c r="H4" s="36">
        <f t="shared" si="0"/>
        <v>159</v>
      </c>
      <c r="I4" s="36">
        <f t="shared" si="0"/>
        <v>212</v>
      </c>
      <c r="J4" s="36">
        <f t="shared" si="0"/>
        <v>244</v>
      </c>
      <c r="K4" s="36">
        <f t="shared" si="0"/>
        <v>285</v>
      </c>
      <c r="L4" s="36">
        <f t="shared" si="0"/>
        <v>326</v>
      </c>
      <c r="P4" s="31" t="s">
        <v>40</v>
      </c>
      <c r="Q4" s="31">
        <f t="shared" ref="Q4:Z4" si="1">+SUM(Q5:Q12)</f>
        <v>65</v>
      </c>
      <c r="R4" s="31">
        <f t="shared" si="1"/>
        <v>66</v>
      </c>
      <c r="S4" s="31">
        <f t="shared" si="1"/>
        <v>93</v>
      </c>
      <c r="T4" s="31">
        <f t="shared" si="1"/>
        <v>100</v>
      </c>
      <c r="U4" s="31">
        <f t="shared" si="1"/>
        <v>129</v>
      </c>
      <c r="V4" s="31">
        <f t="shared" si="1"/>
        <v>159</v>
      </c>
      <c r="W4" s="31">
        <f t="shared" si="1"/>
        <v>213</v>
      </c>
      <c r="X4" s="31">
        <f t="shared" si="1"/>
        <v>245</v>
      </c>
      <c r="Y4" s="31">
        <f t="shared" si="1"/>
        <v>287</v>
      </c>
      <c r="Z4" s="48">
        <f t="shared" si="1"/>
        <v>328</v>
      </c>
      <c r="AA4" s="52">
        <f>+SUM(Q4:Z4)</f>
        <v>1685</v>
      </c>
      <c r="AB4" s="78">
        <f>+Z4/Q4-1</f>
        <v>4.046153846153846</v>
      </c>
      <c r="AD4" s="31" t="s">
        <v>40</v>
      </c>
      <c r="AE4" s="53">
        <f>+Q4/$Q$25</f>
        <v>0.7142857142857143</v>
      </c>
      <c r="AF4" s="53">
        <f>+R4/$R$25</f>
        <v>0.71739130434782605</v>
      </c>
      <c r="AG4" s="53">
        <f>+S4/$S$25</f>
        <v>0.78813559322033899</v>
      </c>
      <c r="AH4" s="53">
        <f>+T4/$T$25</f>
        <v>0.8</v>
      </c>
      <c r="AI4" s="53">
        <f>+U4/$U$25</f>
        <v>0.84868421052631582</v>
      </c>
      <c r="AJ4" s="53">
        <f>+V4/$V$25</f>
        <v>0.86885245901639341</v>
      </c>
      <c r="AK4" s="53">
        <f>+W4/$W$25</f>
        <v>0.89495798319327735</v>
      </c>
      <c r="AL4" s="53">
        <f>+X4/$X$25</f>
        <v>0.91760299625468167</v>
      </c>
      <c r="AM4" s="53">
        <f>+Y4/$Y$25</f>
        <v>0.92282958199356913</v>
      </c>
      <c r="AN4" s="53">
        <f>+Z4/$Z$25</f>
        <v>0.93714285714285717</v>
      </c>
      <c r="AO4" s="53">
        <f>+AA4/$AA$25</f>
        <v>0.87441619097042034</v>
      </c>
    </row>
    <row r="5" spans="2:41" x14ac:dyDescent="0.25">
      <c r="B5" s="29" t="s">
        <v>37</v>
      </c>
      <c r="C5" s="28">
        <v>12</v>
      </c>
      <c r="D5" s="28">
        <v>12</v>
      </c>
      <c r="E5" s="28">
        <v>12</v>
      </c>
      <c r="F5" s="28">
        <v>14</v>
      </c>
      <c r="G5" s="29">
        <v>14</v>
      </c>
      <c r="H5" s="29">
        <v>16</v>
      </c>
      <c r="I5" s="29">
        <v>18</v>
      </c>
      <c r="J5" s="29">
        <v>18</v>
      </c>
      <c r="K5" s="29">
        <v>18</v>
      </c>
      <c r="L5" s="29">
        <v>18</v>
      </c>
      <c r="P5" s="29" t="s">
        <v>37</v>
      </c>
      <c r="Q5" s="29">
        <f>+C5</f>
        <v>12</v>
      </c>
      <c r="R5" s="29">
        <f t="shared" ref="R5:Z6" si="2">+D5</f>
        <v>12</v>
      </c>
      <c r="S5" s="29">
        <f t="shared" si="2"/>
        <v>12</v>
      </c>
      <c r="T5" s="29">
        <f t="shared" si="2"/>
        <v>14</v>
      </c>
      <c r="U5" s="29">
        <f t="shared" si="2"/>
        <v>14</v>
      </c>
      <c r="V5" s="29">
        <f t="shared" si="2"/>
        <v>16</v>
      </c>
      <c r="W5" s="29">
        <f t="shared" si="2"/>
        <v>18</v>
      </c>
      <c r="X5" s="29">
        <f t="shared" si="2"/>
        <v>18</v>
      </c>
      <c r="Y5" s="29">
        <f t="shared" si="2"/>
        <v>18</v>
      </c>
      <c r="Z5" s="49">
        <f t="shared" si="2"/>
        <v>18</v>
      </c>
      <c r="AA5" s="52">
        <f t="shared" ref="AA5:AA25" si="3">+SUM(Q5:Z5)</f>
        <v>152</v>
      </c>
      <c r="AB5" s="78">
        <f t="shared" ref="AB5:AB25" si="4">+Z5/Q5-1</f>
        <v>0.5</v>
      </c>
      <c r="AD5" s="29" t="s">
        <v>74</v>
      </c>
      <c r="AE5" s="54">
        <f>+Q9/$Q$25</f>
        <v>0.48351648351648352</v>
      </c>
      <c r="AF5" s="54">
        <f>+R9/$R$25</f>
        <v>0.47826086956521741</v>
      </c>
      <c r="AG5" s="54">
        <f>+S9/$S$25</f>
        <v>0.61016949152542377</v>
      </c>
      <c r="AH5" s="54">
        <f>+T9/$T$25</f>
        <v>0.58399999999999996</v>
      </c>
      <c r="AI5" s="54">
        <f>+U9/$U$25</f>
        <v>0.625</v>
      </c>
      <c r="AJ5" s="54">
        <f>+V9/$V$25</f>
        <v>0.64480874316939896</v>
      </c>
      <c r="AK5" s="54">
        <f>+W9/$W$25</f>
        <v>0.69747899159663862</v>
      </c>
      <c r="AL5" s="54">
        <f>+X9/$X$25</f>
        <v>0.7415730337078652</v>
      </c>
      <c r="AM5" s="54">
        <f>+Y9/$Y$25</f>
        <v>0.74919614147909963</v>
      </c>
      <c r="AN5" s="54">
        <f>+Z9/$Z$25</f>
        <v>0.77714285714285714</v>
      </c>
      <c r="AO5" s="53">
        <f>+AA9/$AA$25</f>
        <v>0.68240788790866636</v>
      </c>
    </row>
    <row r="6" spans="2:41" x14ac:dyDescent="0.25">
      <c r="B6" s="29" t="s">
        <v>38</v>
      </c>
      <c r="C6" s="28">
        <v>5</v>
      </c>
      <c r="D6" s="28">
        <f>4+1+1</f>
        <v>6</v>
      </c>
      <c r="E6" s="28">
        <f>4+1+1</f>
        <v>6</v>
      </c>
      <c r="F6" s="28">
        <f>4+1+1</f>
        <v>6</v>
      </c>
      <c r="G6" s="29">
        <f>4+1+1</f>
        <v>6</v>
      </c>
      <c r="H6" s="29">
        <f>3+1+1+2</f>
        <v>7</v>
      </c>
      <c r="I6" s="29">
        <f>3+1+1+2</f>
        <v>7</v>
      </c>
      <c r="J6" s="29">
        <f>3+1+1+2</f>
        <v>7</v>
      </c>
      <c r="K6" s="29">
        <f>3+1+1+2+1</f>
        <v>8</v>
      </c>
      <c r="L6" s="29">
        <f>3+1+1+2+1</f>
        <v>8</v>
      </c>
      <c r="P6" s="29" t="s">
        <v>38</v>
      </c>
      <c r="Q6" s="29">
        <f>+C6</f>
        <v>5</v>
      </c>
      <c r="R6" s="29">
        <f t="shared" si="2"/>
        <v>6</v>
      </c>
      <c r="S6" s="29">
        <f t="shared" si="2"/>
        <v>6</v>
      </c>
      <c r="T6" s="29">
        <f t="shared" si="2"/>
        <v>6</v>
      </c>
      <c r="U6" s="29">
        <f t="shared" si="2"/>
        <v>6</v>
      </c>
      <c r="V6" s="29">
        <f t="shared" si="2"/>
        <v>7</v>
      </c>
      <c r="W6" s="29">
        <f t="shared" si="2"/>
        <v>7</v>
      </c>
      <c r="X6" s="29">
        <f t="shared" si="2"/>
        <v>7</v>
      </c>
      <c r="Y6" s="29">
        <f t="shared" si="2"/>
        <v>8</v>
      </c>
      <c r="Z6" s="49">
        <f t="shared" si="2"/>
        <v>8</v>
      </c>
      <c r="AA6" s="52">
        <f t="shared" si="3"/>
        <v>66</v>
      </c>
      <c r="AB6" s="78">
        <f t="shared" si="4"/>
        <v>0.60000000000000009</v>
      </c>
      <c r="AD6" s="29" t="s">
        <v>37</v>
      </c>
      <c r="AE6" s="54">
        <f>+Q5/$Q$25</f>
        <v>0.13186813186813187</v>
      </c>
      <c r="AF6" s="54">
        <f>+R5/$R$25</f>
        <v>0.13043478260869565</v>
      </c>
      <c r="AG6" s="54">
        <f>+S5/$S$25</f>
        <v>0.10169491525423729</v>
      </c>
      <c r="AH6" s="54">
        <f>+T5/$T$25</f>
        <v>0.112</v>
      </c>
      <c r="AI6" s="54">
        <f>+U5/$U$25</f>
        <v>9.2105263157894732E-2</v>
      </c>
      <c r="AJ6" s="54">
        <f>+V5/$V$25</f>
        <v>8.7431693989071038E-2</v>
      </c>
      <c r="AK6" s="54">
        <f>+W5/$W$25</f>
        <v>7.5630252100840331E-2</v>
      </c>
      <c r="AL6" s="54">
        <f>+X5/$X$25</f>
        <v>6.741573033707865E-2</v>
      </c>
      <c r="AM6" s="54">
        <f>+Y5/$Y$25</f>
        <v>5.7877813504823149E-2</v>
      </c>
      <c r="AN6" s="54">
        <f>+Z5/$Z$25</f>
        <v>5.1428571428571428E-2</v>
      </c>
      <c r="AO6" s="53">
        <f>+AA5/$AA$25</f>
        <v>7.887908666320706E-2</v>
      </c>
    </row>
    <row r="7" spans="2:41" x14ac:dyDescent="0.25">
      <c r="B7" s="29" t="s">
        <v>39</v>
      </c>
      <c r="C7" s="28">
        <v>3</v>
      </c>
      <c r="D7" s="28">
        <v>2</v>
      </c>
      <c r="E7" s="28">
        <v>1</v>
      </c>
      <c r="F7" s="28">
        <v>1</v>
      </c>
      <c r="G7" s="29">
        <v>1</v>
      </c>
      <c r="H7" s="29">
        <v>1</v>
      </c>
      <c r="I7" s="29"/>
      <c r="J7" s="29"/>
      <c r="K7" s="29"/>
      <c r="L7" s="29"/>
      <c r="P7" s="29" t="s">
        <v>43</v>
      </c>
      <c r="Q7" s="29">
        <f>+C10</f>
        <v>0</v>
      </c>
      <c r="R7" s="29">
        <f t="shared" ref="R7:Z7" si="5">+D10</f>
        <v>1</v>
      </c>
      <c r="S7" s="29">
        <f t="shared" si="5"/>
        <v>1</v>
      </c>
      <c r="T7" s="29">
        <f t="shared" si="5"/>
        <v>1</v>
      </c>
      <c r="U7" s="29">
        <f t="shared" si="5"/>
        <v>3</v>
      </c>
      <c r="V7" s="29">
        <f t="shared" si="5"/>
        <v>6</v>
      </c>
      <c r="W7" s="29">
        <f t="shared" si="5"/>
        <v>9</v>
      </c>
      <c r="X7" s="29">
        <f t="shared" si="5"/>
        <v>8</v>
      </c>
      <c r="Y7" s="29">
        <f t="shared" si="5"/>
        <v>10</v>
      </c>
      <c r="Z7" s="49">
        <f t="shared" si="5"/>
        <v>11</v>
      </c>
      <c r="AA7" s="52">
        <f t="shared" si="3"/>
        <v>50</v>
      </c>
      <c r="AB7" s="78" t="e">
        <f t="shared" si="4"/>
        <v>#DIV/0!</v>
      </c>
      <c r="AD7" s="29" t="s">
        <v>43</v>
      </c>
      <c r="AE7" s="54">
        <f>+Q7/$Q$25</f>
        <v>0</v>
      </c>
      <c r="AF7" s="54">
        <f>+R7/$R$25</f>
        <v>1.0869565217391304E-2</v>
      </c>
      <c r="AG7" s="54">
        <f>+S7/$S$25</f>
        <v>8.4745762711864406E-3</v>
      </c>
      <c r="AH7" s="54">
        <f>+T7/$T$25</f>
        <v>8.0000000000000002E-3</v>
      </c>
      <c r="AI7" s="54">
        <f>+U7/$U$25</f>
        <v>1.9736842105263157E-2</v>
      </c>
      <c r="AJ7" s="54">
        <f>+V7/$V$25</f>
        <v>3.2786885245901641E-2</v>
      </c>
      <c r="AK7" s="54">
        <f>+W7/$W$25</f>
        <v>3.7815126050420166E-2</v>
      </c>
      <c r="AL7" s="54">
        <f>+X7/$X$25</f>
        <v>2.9962546816479401E-2</v>
      </c>
      <c r="AM7" s="54">
        <f>+Y7/$Y$25</f>
        <v>3.215434083601286E-2</v>
      </c>
      <c r="AN7" s="54">
        <f>+Z7/$Z$25</f>
        <v>3.1428571428571431E-2</v>
      </c>
      <c r="AO7" s="53">
        <f>+AA7/$AA$25</f>
        <v>2.5947067981318111E-2</v>
      </c>
    </row>
    <row r="8" spans="2:41" hidden="1" x14ac:dyDescent="0.25">
      <c r="B8" s="29" t="s">
        <v>41</v>
      </c>
      <c r="C8" s="28"/>
      <c r="D8" s="28"/>
      <c r="E8" s="28"/>
      <c r="F8" s="28"/>
      <c r="G8" s="29"/>
      <c r="H8" s="29"/>
      <c r="I8" s="29"/>
      <c r="J8" s="29"/>
      <c r="K8" s="29"/>
      <c r="L8" s="29"/>
      <c r="P8" s="29" t="s">
        <v>41</v>
      </c>
      <c r="Q8" s="29"/>
      <c r="R8" s="29"/>
      <c r="S8" s="29"/>
      <c r="T8" s="29"/>
      <c r="U8" s="29"/>
      <c r="V8" s="29"/>
      <c r="W8" s="29"/>
      <c r="X8" s="29"/>
      <c r="Y8" s="29"/>
      <c r="Z8" s="49"/>
      <c r="AA8" s="52">
        <f t="shared" si="3"/>
        <v>0</v>
      </c>
      <c r="AB8" s="78" t="e">
        <f t="shared" si="4"/>
        <v>#DIV/0!</v>
      </c>
      <c r="AD8" s="29" t="s">
        <v>38</v>
      </c>
      <c r="AE8" s="54">
        <f>+Q6/$Q$25</f>
        <v>5.4945054945054944E-2</v>
      </c>
      <c r="AF8" s="54">
        <f>+R6/$R$25</f>
        <v>6.5217391304347824E-2</v>
      </c>
      <c r="AG8" s="54">
        <f>+S6/$S$25</f>
        <v>5.0847457627118647E-2</v>
      </c>
      <c r="AH8" s="54">
        <f>+T6/$T$25</f>
        <v>4.8000000000000001E-2</v>
      </c>
      <c r="AI8" s="54">
        <f>+U6/$U$25</f>
        <v>3.9473684210526314E-2</v>
      </c>
      <c r="AJ8" s="54">
        <f>+V6/$V$25</f>
        <v>3.825136612021858E-2</v>
      </c>
      <c r="AK8" s="54">
        <f>+W6/$W$25</f>
        <v>2.9411764705882353E-2</v>
      </c>
      <c r="AL8" s="54">
        <f>+X6/$X$25</f>
        <v>2.6217228464419477E-2</v>
      </c>
      <c r="AM8" s="54">
        <f>+Y6/$Y$25</f>
        <v>2.5723472668810289E-2</v>
      </c>
      <c r="AN8" s="54">
        <f>+Z6/$Z$25</f>
        <v>2.2857142857142857E-2</v>
      </c>
      <c r="AO8" s="53">
        <f>+AA6/$AA$25</f>
        <v>3.4250129735339904E-2</v>
      </c>
    </row>
    <row r="9" spans="2:41" x14ac:dyDescent="0.25">
      <c r="B9" s="29" t="s">
        <v>42</v>
      </c>
      <c r="C9" s="28"/>
      <c r="D9" s="28"/>
      <c r="E9" s="28">
        <v>1</v>
      </c>
      <c r="F9" s="28">
        <v>1</v>
      </c>
      <c r="G9" s="29">
        <v>1</v>
      </c>
      <c r="H9" s="29">
        <v>1</v>
      </c>
      <c r="I9" s="29">
        <v>1</v>
      </c>
      <c r="J9" s="29">
        <v>1</v>
      </c>
      <c r="K9" s="29">
        <v>2</v>
      </c>
      <c r="L9" s="29">
        <v>3</v>
      </c>
      <c r="P9" s="29" t="s">
        <v>74</v>
      </c>
      <c r="Q9" s="29">
        <f>+C12</f>
        <v>44</v>
      </c>
      <c r="R9" s="29">
        <f t="shared" ref="R9:Z9" si="6">+D12</f>
        <v>44</v>
      </c>
      <c r="S9" s="29">
        <f t="shared" si="6"/>
        <v>72</v>
      </c>
      <c r="T9" s="29">
        <f t="shared" si="6"/>
        <v>73</v>
      </c>
      <c r="U9" s="29">
        <f t="shared" si="6"/>
        <v>95</v>
      </c>
      <c r="V9" s="29">
        <f t="shared" si="6"/>
        <v>118</v>
      </c>
      <c r="W9" s="29">
        <f t="shared" si="6"/>
        <v>166</v>
      </c>
      <c r="X9" s="29">
        <f t="shared" si="6"/>
        <v>198</v>
      </c>
      <c r="Y9" s="29">
        <f t="shared" si="6"/>
        <v>233</v>
      </c>
      <c r="Z9" s="49">
        <f t="shared" si="6"/>
        <v>272</v>
      </c>
      <c r="AA9" s="52">
        <f t="shared" si="3"/>
        <v>1315</v>
      </c>
      <c r="AB9" s="78">
        <f t="shared" si="4"/>
        <v>5.1818181818181817</v>
      </c>
      <c r="AC9">
        <f>+Z9/Q9</f>
        <v>6.1818181818181817</v>
      </c>
      <c r="AD9" s="29" t="s">
        <v>98</v>
      </c>
      <c r="AE9" s="54">
        <f>+Q10/$Q$25</f>
        <v>0</v>
      </c>
      <c r="AF9" s="54">
        <f>+R10/$R$25</f>
        <v>0</v>
      </c>
      <c r="AG9" s="54">
        <f>+S10/$S$25</f>
        <v>0</v>
      </c>
      <c r="AH9" s="54">
        <f>+T10/$T$25</f>
        <v>3.2000000000000001E-2</v>
      </c>
      <c r="AI9" s="54">
        <f>+U10/$U$25</f>
        <v>5.921052631578947E-2</v>
      </c>
      <c r="AJ9" s="54">
        <f>+V10/$V$25</f>
        <v>5.4644808743169397E-2</v>
      </c>
      <c r="AK9" s="54">
        <f>+W10/$W$25</f>
        <v>4.2016806722689079E-2</v>
      </c>
      <c r="AL9" s="54">
        <f>+X10/$X$25</f>
        <v>4.1198501872659173E-2</v>
      </c>
      <c r="AM9" s="54">
        <f>+Y10/$Y$25</f>
        <v>3.8585209003215437E-2</v>
      </c>
      <c r="AN9" s="54">
        <f>+Z10/$Z$25</f>
        <v>3.4285714285714287E-2</v>
      </c>
      <c r="AO9" s="53">
        <f>+AA10/$AA$25</f>
        <v>3.5288012454592628E-2</v>
      </c>
    </row>
    <row r="10" spans="2:41" x14ac:dyDescent="0.25">
      <c r="B10" s="29" t="s">
        <v>43</v>
      </c>
      <c r="C10" s="28"/>
      <c r="D10" s="28">
        <v>1</v>
      </c>
      <c r="E10" s="28">
        <v>1</v>
      </c>
      <c r="F10" s="28">
        <v>1</v>
      </c>
      <c r="G10" s="29">
        <f>2+1</f>
        <v>3</v>
      </c>
      <c r="H10" s="29">
        <v>6</v>
      </c>
      <c r="I10" s="29">
        <f>3+1+1+1+1+1+1</f>
        <v>9</v>
      </c>
      <c r="J10" s="29">
        <f>3+1+1+1+1+1</f>
        <v>8</v>
      </c>
      <c r="K10" s="29">
        <f>4+1+1+1+1+1+1</f>
        <v>10</v>
      </c>
      <c r="L10" s="29">
        <v>11</v>
      </c>
      <c r="P10" s="29" t="s">
        <v>98</v>
      </c>
      <c r="Q10" s="29">
        <f>+C13</f>
        <v>0</v>
      </c>
      <c r="R10" s="29">
        <f t="shared" ref="R10:Z10" si="7">+D13</f>
        <v>0</v>
      </c>
      <c r="S10" s="29">
        <f t="shared" si="7"/>
        <v>0</v>
      </c>
      <c r="T10" s="29">
        <f t="shared" si="7"/>
        <v>4</v>
      </c>
      <c r="U10" s="29">
        <f t="shared" si="7"/>
        <v>9</v>
      </c>
      <c r="V10" s="29">
        <f t="shared" si="7"/>
        <v>10</v>
      </c>
      <c r="W10" s="29">
        <f t="shared" si="7"/>
        <v>10</v>
      </c>
      <c r="X10" s="29">
        <f t="shared" si="7"/>
        <v>11</v>
      </c>
      <c r="Y10" s="29">
        <f t="shared" si="7"/>
        <v>12</v>
      </c>
      <c r="Z10" s="49">
        <f t="shared" si="7"/>
        <v>12</v>
      </c>
      <c r="AA10" s="52">
        <f t="shared" si="3"/>
        <v>68</v>
      </c>
      <c r="AB10" s="78" t="e">
        <f t="shared" si="4"/>
        <v>#DIV/0!</v>
      </c>
      <c r="AD10" s="29" t="s">
        <v>103</v>
      </c>
      <c r="AE10" s="54">
        <f>+Q12/$Q$25</f>
        <v>4.3956043956043959E-2</v>
      </c>
      <c r="AF10" s="54">
        <f>+R12/$R$25</f>
        <v>3.2608695652173912E-2</v>
      </c>
      <c r="AG10" s="54">
        <f>+S12/$S$25</f>
        <v>1.6949152542372881E-2</v>
      </c>
      <c r="AH10" s="54">
        <f>+T12/$T$25</f>
        <v>1.6E-2</v>
      </c>
      <c r="AI10" s="54">
        <f>+U12/$U$25</f>
        <v>1.3157894736842105E-2</v>
      </c>
      <c r="AJ10" s="54">
        <f>+V12/$V$25</f>
        <v>1.092896174863388E-2</v>
      </c>
      <c r="AK10" s="54">
        <f>+W12/$W$25</f>
        <v>8.4033613445378148E-3</v>
      </c>
      <c r="AL10" s="54">
        <f>+X12/$X$25</f>
        <v>7.4906367041198503E-3</v>
      </c>
      <c r="AM10" s="54">
        <f>+Y12/$Y$25</f>
        <v>1.2861736334405145E-2</v>
      </c>
      <c r="AN10" s="54">
        <f>+Z12/$Z$25</f>
        <v>1.4285714285714285E-2</v>
      </c>
      <c r="AO10" s="53">
        <f>+AA12/$AA$25</f>
        <v>1.4530358069538143E-2</v>
      </c>
    </row>
    <row r="11" spans="2:41" x14ac:dyDescent="0.25">
      <c r="B11" s="29" t="s">
        <v>44</v>
      </c>
      <c r="C11" s="28"/>
      <c r="D11" s="28"/>
      <c r="E11" s="28"/>
      <c r="F11" s="28"/>
      <c r="G11" s="29"/>
      <c r="H11" s="29"/>
      <c r="I11" s="29">
        <v>1</v>
      </c>
      <c r="J11" s="29">
        <v>1</v>
      </c>
      <c r="K11" s="29">
        <v>2</v>
      </c>
      <c r="L11" s="29">
        <v>2</v>
      </c>
      <c r="P11" s="75" t="s">
        <v>44</v>
      </c>
      <c r="Q11" s="29">
        <f>+C11</f>
        <v>0</v>
      </c>
      <c r="R11" s="29">
        <f t="shared" ref="R11:Z11" si="8">+D11</f>
        <v>0</v>
      </c>
      <c r="S11" s="29">
        <f t="shared" si="8"/>
        <v>0</v>
      </c>
      <c r="T11" s="29">
        <f t="shared" si="8"/>
        <v>0</v>
      </c>
      <c r="U11" s="29">
        <f t="shared" si="8"/>
        <v>0</v>
      </c>
      <c r="V11" s="29">
        <f t="shared" si="8"/>
        <v>0</v>
      </c>
      <c r="W11" s="29">
        <f t="shared" si="8"/>
        <v>1</v>
      </c>
      <c r="X11" s="29">
        <f t="shared" si="8"/>
        <v>1</v>
      </c>
      <c r="Y11" s="29">
        <f t="shared" si="8"/>
        <v>2</v>
      </c>
      <c r="Z11" s="29">
        <f t="shared" si="8"/>
        <v>2</v>
      </c>
      <c r="AA11" s="52">
        <f t="shared" si="3"/>
        <v>6</v>
      </c>
      <c r="AB11" s="78" t="e">
        <f t="shared" si="4"/>
        <v>#DIV/0!</v>
      </c>
    </row>
    <row r="12" spans="2:41" x14ac:dyDescent="0.25">
      <c r="B12" s="29" t="s">
        <v>96</v>
      </c>
      <c r="C12" s="28">
        <f>35+9</f>
        <v>44</v>
      </c>
      <c r="D12" s="28">
        <f>35+9</f>
        <v>44</v>
      </c>
      <c r="E12" s="28">
        <f>52+1+1+1+1+1+1+4+10</f>
        <v>72</v>
      </c>
      <c r="F12" s="28">
        <f>47+4+4+1+1+1+6+5+4</f>
        <v>73</v>
      </c>
      <c r="G12" s="29">
        <f>61+7+5+3+1+1+7+5+5</f>
        <v>95</v>
      </c>
      <c r="H12" s="29">
        <f>78+10+6+3+1+1+7+5+5+2</f>
        <v>118</v>
      </c>
      <c r="I12" s="29">
        <f>115+12+9+6+1+2+8+6+5+2</f>
        <v>166</v>
      </c>
      <c r="J12" s="29">
        <f>144+12+9+6+1+2+8+7+5+4</f>
        <v>198</v>
      </c>
      <c r="K12" s="29">
        <f>179+11+9+7+1+2+8+7+5+4</f>
        <v>233</v>
      </c>
      <c r="L12" s="29">
        <f>213+12+9+7+1+4+9+8+5+4</f>
        <v>272</v>
      </c>
      <c r="P12" s="29" t="s">
        <v>103</v>
      </c>
      <c r="Q12" s="29">
        <f t="shared" ref="Q12:Z12" si="9">+C7+C9+C11+C14</f>
        <v>4</v>
      </c>
      <c r="R12" s="29">
        <f t="shared" si="9"/>
        <v>3</v>
      </c>
      <c r="S12" s="29">
        <f t="shared" si="9"/>
        <v>2</v>
      </c>
      <c r="T12" s="29">
        <f t="shared" si="9"/>
        <v>2</v>
      </c>
      <c r="U12" s="29">
        <f t="shared" si="9"/>
        <v>2</v>
      </c>
      <c r="V12" s="29">
        <f t="shared" si="9"/>
        <v>2</v>
      </c>
      <c r="W12" s="29">
        <f t="shared" si="9"/>
        <v>2</v>
      </c>
      <c r="X12" s="29">
        <f t="shared" si="9"/>
        <v>2</v>
      </c>
      <c r="Y12" s="29">
        <f t="shared" si="9"/>
        <v>4</v>
      </c>
      <c r="Z12" s="49">
        <f t="shared" si="9"/>
        <v>5</v>
      </c>
      <c r="AA12" s="52">
        <f>+SUM(Q12:Z12)</f>
        <v>28</v>
      </c>
      <c r="AB12" s="78">
        <f t="shared" si="4"/>
        <v>0.25</v>
      </c>
    </row>
    <row r="13" spans="2:41" x14ac:dyDescent="0.25">
      <c r="B13" s="29" t="s">
        <v>98</v>
      </c>
      <c r="C13" s="28"/>
      <c r="D13" s="28"/>
      <c r="E13" s="28"/>
      <c r="F13" s="28">
        <f>2+1+1</f>
        <v>4</v>
      </c>
      <c r="G13" s="29">
        <f>2+1+1+5</f>
        <v>9</v>
      </c>
      <c r="H13" s="29">
        <f>3+1+1+5</f>
        <v>10</v>
      </c>
      <c r="I13" s="29">
        <v>10</v>
      </c>
      <c r="J13" s="29">
        <v>11</v>
      </c>
      <c r="K13" s="29">
        <v>12</v>
      </c>
      <c r="L13" s="29">
        <v>12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49"/>
      <c r="AA13" s="52">
        <f t="shared" si="3"/>
        <v>0</v>
      </c>
      <c r="AB13" s="78" t="e">
        <f t="shared" si="4"/>
        <v>#DIV/0!</v>
      </c>
    </row>
    <row r="14" spans="2:41" x14ac:dyDescent="0.25">
      <c r="B14" s="29" t="s">
        <v>95</v>
      </c>
      <c r="C14" s="28">
        <v>1</v>
      </c>
      <c r="D14" s="28">
        <v>1</v>
      </c>
      <c r="E14" s="28"/>
      <c r="F14" s="28"/>
      <c r="G14" s="29"/>
      <c r="H14" s="29"/>
      <c r="I14" s="29"/>
      <c r="J14" s="29"/>
      <c r="K14" s="29"/>
      <c r="L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49"/>
      <c r="AA14" s="52">
        <f t="shared" si="3"/>
        <v>0</v>
      </c>
      <c r="AB14" s="78" t="e">
        <f t="shared" si="4"/>
        <v>#DIV/0!</v>
      </c>
      <c r="AD14" s="29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3"/>
    </row>
    <row r="15" spans="2:41" x14ac:dyDescent="0.25">
      <c r="B15" s="31" t="s">
        <v>45</v>
      </c>
      <c r="C15" s="36">
        <f>+SUM(C20:C23)</f>
        <v>26</v>
      </c>
      <c r="D15" s="36">
        <f t="shared" ref="D15:L15" si="10">+SUM(D20:D23)</f>
        <v>26</v>
      </c>
      <c r="E15" s="36">
        <f t="shared" si="10"/>
        <v>25</v>
      </c>
      <c r="F15" s="36">
        <f t="shared" si="10"/>
        <v>25</v>
      </c>
      <c r="G15" s="36">
        <f t="shared" si="10"/>
        <v>23</v>
      </c>
      <c r="H15" s="36">
        <f t="shared" si="10"/>
        <v>24</v>
      </c>
      <c r="I15" s="36">
        <f t="shared" si="10"/>
        <v>25</v>
      </c>
      <c r="J15" s="36">
        <f t="shared" si="10"/>
        <v>22</v>
      </c>
      <c r="K15" s="36">
        <f t="shared" si="10"/>
        <v>24</v>
      </c>
      <c r="L15" s="36">
        <f t="shared" si="10"/>
        <v>22</v>
      </c>
      <c r="P15" s="31" t="s">
        <v>45</v>
      </c>
      <c r="Q15" s="30">
        <f>+SUM(Q20:Q21)</f>
        <v>26</v>
      </c>
      <c r="R15" s="30">
        <f t="shared" ref="R15:Z15" si="11">+SUM(R20:R21)</f>
        <v>26</v>
      </c>
      <c r="S15" s="30">
        <f t="shared" si="11"/>
        <v>25</v>
      </c>
      <c r="T15" s="30">
        <f t="shared" si="11"/>
        <v>25</v>
      </c>
      <c r="U15" s="30">
        <f t="shared" si="11"/>
        <v>23</v>
      </c>
      <c r="V15" s="30">
        <f t="shared" si="11"/>
        <v>24</v>
      </c>
      <c r="W15" s="30">
        <f t="shared" si="11"/>
        <v>25</v>
      </c>
      <c r="X15" s="30">
        <f t="shared" si="11"/>
        <v>22</v>
      </c>
      <c r="Y15" s="30">
        <f t="shared" si="11"/>
        <v>24</v>
      </c>
      <c r="Z15" s="50">
        <f t="shared" si="11"/>
        <v>22</v>
      </c>
      <c r="AA15" s="52">
        <f t="shared" si="3"/>
        <v>242</v>
      </c>
      <c r="AB15" s="78">
        <f t="shared" si="4"/>
        <v>-0.15384615384615385</v>
      </c>
      <c r="AD15" s="31" t="s">
        <v>45</v>
      </c>
      <c r="AE15" s="53">
        <f t="shared" ref="AE15:AE21" si="12">+Q15/$Q$25</f>
        <v>0.2857142857142857</v>
      </c>
      <c r="AF15" s="53">
        <f t="shared" ref="AF15:AF21" si="13">+R15/$R$25</f>
        <v>0.28260869565217389</v>
      </c>
      <c r="AG15" s="53">
        <f t="shared" ref="AG15:AG21" si="14">+S15/$S$25</f>
        <v>0.21186440677966101</v>
      </c>
      <c r="AH15" s="53">
        <f t="shared" ref="AH15:AH21" si="15">+T15/$T$25</f>
        <v>0.2</v>
      </c>
      <c r="AI15" s="53">
        <f t="shared" ref="AI15:AI21" si="16">+U15/$U$25</f>
        <v>0.15131578947368421</v>
      </c>
      <c r="AJ15" s="53">
        <f t="shared" ref="AJ15:AJ21" si="17">+V15/$V$25</f>
        <v>0.13114754098360656</v>
      </c>
      <c r="AK15" s="53">
        <f t="shared" ref="AK15:AK21" si="18">+W15/$W$25</f>
        <v>0.10504201680672269</v>
      </c>
      <c r="AL15" s="53">
        <f t="shared" ref="AL15:AL21" si="19">+X15/$X$25</f>
        <v>8.2397003745318345E-2</v>
      </c>
      <c r="AM15" s="53">
        <f t="shared" ref="AM15:AM21" si="20">+Y15/$Y$25</f>
        <v>7.7170418006430874E-2</v>
      </c>
      <c r="AN15" s="53">
        <f t="shared" ref="AN15:AN21" si="21">+Z15/$Z$25</f>
        <v>6.2857142857142861E-2</v>
      </c>
      <c r="AO15" s="53">
        <f t="shared" ref="AO15:AO21" si="22">+AA15/$AA$25</f>
        <v>0.12558380902957966</v>
      </c>
    </row>
    <row r="16" spans="2:41" hidden="1" x14ac:dyDescent="0.25">
      <c r="B16" s="29" t="s">
        <v>46</v>
      </c>
      <c r="C16" s="28"/>
      <c r="D16" s="28"/>
      <c r="E16" s="28"/>
      <c r="F16" s="28"/>
      <c r="G16" s="29"/>
      <c r="H16" s="29"/>
      <c r="I16" s="29"/>
      <c r="J16" s="29"/>
      <c r="K16" s="29"/>
      <c r="L16" s="29"/>
      <c r="P16" s="29" t="s">
        <v>46</v>
      </c>
      <c r="Q16" s="29"/>
      <c r="R16" s="29"/>
      <c r="S16" s="29"/>
      <c r="T16" s="29"/>
      <c r="U16" s="29"/>
      <c r="V16" s="29"/>
      <c r="W16" s="29"/>
      <c r="X16" s="29"/>
      <c r="Y16" s="29"/>
      <c r="Z16" s="49"/>
      <c r="AA16" s="52">
        <f t="shared" si="3"/>
        <v>0</v>
      </c>
      <c r="AB16" s="78" t="e">
        <f t="shared" si="4"/>
        <v>#DIV/0!</v>
      </c>
      <c r="AD16" s="29" t="s">
        <v>46</v>
      </c>
      <c r="AE16" s="53">
        <f t="shared" si="12"/>
        <v>0</v>
      </c>
      <c r="AF16" s="53">
        <f t="shared" si="13"/>
        <v>0</v>
      </c>
      <c r="AG16" s="53">
        <f t="shared" si="14"/>
        <v>0</v>
      </c>
      <c r="AH16" s="53">
        <f t="shared" si="15"/>
        <v>0</v>
      </c>
      <c r="AI16" s="53">
        <f t="shared" si="16"/>
        <v>0</v>
      </c>
      <c r="AJ16" s="53">
        <f t="shared" si="17"/>
        <v>0</v>
      </c>
      <c r="AK16" s="53">
        <f t="shared" si="18"/>
        <v>0</v>
      </c>
      <c r="AL16" s="53">
        <f t="shared" si="19"/>
        <v>0</v>
      </c>
      <c r="AM16" s="53">
        <f t="shared" si="20"/>
        <v>0</v>
      </c>
      <c r="AN16" s="53">
        <f t="shared" si="21"/>
        <v>0</v>
      </c>
      <c r="AO16" s="53">
        <f t="shared" si="22"/>
        <v>0</v>
      </c>
    </row>
    <row r="17" spans="2:41" hidden="1" x14ac:dyDescent="0.25">
      <c r="B17" s="29" t="s">
        <v>47</v>
      </c>
      <c r="C17" s="28"/>
      <c r="D17" s="28"/>
      <c r="E17" s="28"/>
      <c r="F17" s="28"/>
      <c r="G17" s="29"/>
      <c r="H17" s="29"/>
      <c r="I17" s="29"/>
      <c r="J17" s="29"/>
      <c r="K17" s="29"/>
      <c r="L17" s="29"/>
      <c r="P17" s="29" t="s">
        <v>47</v>
      </c>
      <c r="Q17" s="29"/>
      <c r="R17" s="29"/>
      <c r="S17" s="29"/>
      <c r="T17" s="29"/>
      <c r="U17" s="29"/>
      <c r="V17" s="29"/>
      <c r="W17" s="29"/>
      <c r="X17" s="29"/>
      <c r="Y17" s="29"/>
      <c r="Z17" s="49"/>
      <c r="AA17" s="52">
        <f t="shared" si="3"/>
        <v>0</v>
      </c>
      <c r="AB17" s="78" t="e">
        <f t="shared" si="4"/>
        <v>#DIV/0!</v>
      </c>
      <c r="AD17" s="29" t="s">
        <v>47</v>
      </c>
      <c r="AE17" s="53">
        <f t="shared" si="12"/>
        <v>0</v>
      </c>
      <c r="AF17" s="53">
        <f t="shared" si="13"/>
        <v>0</v>
      </c>
      <c r="AG17" s="53">
        <f t="shared" si="14"/>
        <v>0</v>
      </c>
      <c r="AH17" s="53">
        <f t="shared" si="15"/>
        <v>0</v>
      </c>
      <c r="AI17" s="53">
        <f t="shared" si="16"/>
        <v>0</v>
      </c>
      <c r="AJ17" s="53">
        <f t="shared" si="17"/>
        <v>0</v>
      </c>
      <c r="AK17" s="53">
        <f t="shared" si="18"/>
        <v>0</v>
      </c>
      <c r="AL17" s="53">
        <f t="shared" si="19"/>
        <v>0</v>
      </c>
      <c r="AM17" s="53">
        <f t="shared" si="20"/>
        <v>0</v>
      </c>
      <c r="AN17" s="53">
        <f t="shared" si="21"/>
        <v>0</v>
      </c>
      <c r="AO17" s="53">
        <f t="shared" si="22"/>
        <v>0</v>
      </c>
    </row>
    <row r="18" spans="2:41" hidden="1" x14ac:dyDescent="0.25">
      <c r="B18" s="29" t="s">
        <v>48</v>
      </c>
      <c r="C18" s="28"/>
      <c r="D18" s="28"/>
      <c r="E18" s="28"/>
      <c r="F18" s="28"/>
      <c r="G18" s="29"/>
      <c r="H18" s="29"/>
      <c r="I18" s="29"/>
      <c r="J18" s="29"/>
      <c r="K18" s="29"/>
      <c r="L18" s="29"/>
      <c r="P18" s="29" t="s">
        <v>48</v>
      </c>
      <c r="Q18" s="29"/>
      <c r="R18" s="29"/>
      <c r="S18" s="29"/>
      <c r="T18" s="29"/>
      <c r="U18" s="29"/>
      <c r="V18" s="29"/>
      <c r="W18" s="29"/>
      <c r="X18" s="29"/>
      <c r="Y18" s="29"/>
      <c r="Z18" s="49"/>
      <c r="AA18" s="52">
        <f t="shared" si="3"/>
        <v>0</v>
      </c>
      <c r="AB18" s="78" t="e">
        <f t="shared" si="4"/>
        <v>#DIV/0!</v>
      </c>
      <c r="AD18" s="29" t="s">
        <v>48</v>
      </c>
      <c r="AE18" s="53">
        <f t="shared" si="12"/>
        <v>0</v>
      </c>
      <c r="AF18" s="53">
        <f t="shared" si="13"/>
        <v>0</v>
      </c>
      <c r="AG18" s="53">
        <f t="shared" si="14"/>
        <v>0</v>
      </c>
      <c r="AH18" s="53">
        <f t="shared" si="15"/>
        <v>0</v>
      </c>
      <c r="AI18" s="53">
        <f t="shared" si="16"/>
        <v>0</v>
      </c>
      <c r="AJ18" s="53">
        <f t="shared" si="17"/>
        <v>0</v>
      </c>
      <c r="AK18" s="53">
        <f t="shared" si="18"/>
        <v>0</v>
      </c>
      <c r="AL18" s="53">
        <f t="shared" si="19"/>
        <v>0</v>
      </c>
      <c r="AM18" s="53">
        <f t="shared" si="20"/>
        <v>0</v>
      </c>
      <c r="AN18" s="53">
        <f t="shared" si="21"/>
        <v>0</v>
      </c>
      <c r="AO18" s="53">
        <f t="shared" si="22"/>
        <v>0</v>
      </c>
    </row>
    <row r="19" spans="2:41" hidden="1" x14ac:dyDescent="0.25">
      <c r="B19" s="29" t="s">
        <v>49</v>
      </c>
      <c r="C19" s="28"/>
      <c r="D19" s="28"/>
      <c r="E19" s="28"/>
      <c r="F19" s="28"/>
      <c r="G19" s="29"/>
      <c r="H19" s="29"/>
      <c r="I19" s="29"/>
      <c r="J19" s="29"/>
      <c r="K19" s="29"/>
      <c r="L19" s="29"/>
      <c r="P19" s="29" t="s">
        <v>49</v>
      </c>
      <c r="Q19" s="29"/>
      <c r="R19" s="29"/>
      <c r="S19" s="29"/>
      <c r="T19" s="29"/>
      <c r="U19" s="29"/>
      <c r="V19" s="29"/>
      <c r="W19" s="29"/>
      <c r="X19" s="29"/>
      <c r="Y19" s="29"/>
      <c r="Z19" s="49"/>
      <c r="AA19" s="52">
        <f t="shared" si="3"/>
        <v>0</v>
      </c>
      <c r="AB19" s="78" t="e">
        <f t="shared" si="4"/>
        <v>#DIV/0!</v>
      </c>
      <c r="AD19" s="29" t="s">
        <v>49</v>
      </c>
      <c r="AE19" s="53">
        <f t="shared" si="12"/>
        <v>0</v>
      </c>
      <c r="AF19" s="53">
        <f t="shared" si="13"/>
        <v>0</v>
      </c>
      <c r="AG19" s="53">
        <f t="shared" si="14"/>
        <v>0</v>
      </c>
      <c r="AH19" s="53">
        <f t="shared" si="15"/>
        <v>0</v>
      </c>
      <c r="AI19" s="53">
        <f t="shared" si="16"/>
        <v>0</v>
      </c>
      <c r="AJ19" s="53">
        <f t="shared" si="17"/>
        <v>0</v>
      </c>
      <c r="AK19" s="53">
        <f t="shared" si="18"/>
        <v>0</v>
      </c>
      <c r="AL19" s="53">
        <f t="shared" si="19"/>
        <v>0</v>
      </c>
      <c r="AM19" s="53">
        <f t="shared" si="20"/>
        <v>0</v>
      </c>
      <c r="AN19" s="53">
        <f t="shared" si="21"/>
        <v>0</v>
      </c>
      <c r="AO19" s="53">
        <f t="shared" si="22"/>
        <v>0</v>
      </c>
    </row>
    <row r="20" spans="2:41" x14ac:dyDescent="0.25">
      <c r="B20" s="29" t="s">
        <v>50</v>
      </c>
      <c r="C20" s="28">
        <v>1</v>
      </c>
      <c r="D20" s="28">
        <v>1</v>
      </c>
      <c r="E20" s="28">
        <v>1</v>
      </c>
      <c r="F20" s="28">
        <v>1</v>
      </c>
      <c r="G20" s="29">
        <v>1</v>
      </c>
      <c r="H20" s="29">
        <v>1</v>
      </c>
      <c r="I20" s="29">
        <v>1</v>
      </c>
      <c r="J20" s="29">
        <v>1</v>
      </c>
      <c r="K20" s="29">
        <v>1</v>
      </c>
      <c r="L20" s="29">
        <v>1</v>
      </c>
      <c r="P20" s="29" t="s">
        <v>53</v>
      </c>
      <c r="Q20" s="29">
        <f>+C23</f>
        <v>24</v>
      </c>
      <c r="R20" s="29">
        <f t="shared" ref="R20:Z20" si="23">+D23</f>
        <v>23</v>
      </c>
      <c r="S20" s="29">
        <f t="shared" si="23"/>
        <v>22</v>
      </c>
      <c r="T20" s="29">
        <f t="shared" si="23"/>
        <v>22</v>
      </c>
      <c r="U20" s="29">
        <f t="shared" si="23"/>
        <v>20</v>
      </c>
      <c r="V20" s="29">
        <f t="shared" si="23"/>
        <v>21</v>
      </c>
      <c r="W20" s="29">
        <f t="shared" si="23"/>
        <v>22</v>
      </c>
      <c r="X20" s="29">
        <f t="shared" si="23"/>
        <v>19</v>
      </c>
      <c r="Y20" s="29">
        <f t="shared" si="23"/>
        <v>20</v>
      </c>
      <c r="Z20" s="49">
        <f t="shared" si="23"/>
        <v>18</v>
      </c>
      <c r="AA20" s="52">
        <f t="shared" si="3"/>
        <v>211</v>
      </c>
      <c r="AB20" s="78">
        <f t="shared" si="4"/>
        <v>-0.25</v>
      </c>
      <c r="AD20" s="29" t="s">
        <v>53</v>
      </c>
      <c r="AE20" s="54">
        <f t="shared" si="12"/>
        <v>0.26373626373626374</v>
      </c>
      <c r="AF20" s="54">
        <f t="shared" si="13"/>
        <v>0.25</v>
      </c>
      <c r="AG20" s="54">
        <f t="shared" si="14"/>
        <v>0.1864406779661017</v>
      </c>
      <c r="AH20" s="54">
        <f t="shared" si="15"/>
        <v>0.17599999999999999</v>
      </c>
      <c r="AI20" s="54">
        <f t="shared" si="16"/>
        <v>0.13157894736842105</v>
      </c>
      <c r="AJ20" s="54">
        <f t="shared" si="17"/>
        <v>0.11475409836065574</v>
      </c>
      <c r="AK20" s="54">
        <f t="shared" si="18"/>
        <v>9.2436974789915971E-2</v>
      </c>
      <c r="AL20" s="54">
        <f t="shared" si="19"/>
        <v>7.116104868913857E-2</v>
      </c>
      <c r="AM20" s="54">
        <f t="shared" si="20"/>
        <v>6.4308681672025719E-2</v>
      </c>
      <c r="AN20" s="54">
        <f t="shared" si="21"/>
        <v>5.1428571428571428E-2</v>
      </c>
      <c r="AO20" s="53">
        <f t="shared" si="22"/>
        <v>0.10949662688116243</v>
      </c>
    </row>
    <row r="21" spans="2:41" x14ac:dyDescent="0.25">
      <c r="B21" s="29" t="s">
        <v>51</v>
      </c>
      <c r="C21" s="28">
        <v>1</v>
      </c>
      <c r="D21" s="28">
        <v>1</v>
      </c>
      <c r="E21" s="28">
        <v>1</v>
      </c>
      <c r="F21" s="28">
        <v>1</v>
      </c>
      <c r="G21" s="29">
        <v>1</v>
      </c>
      <c r="H21" s="29">
        <v>1</v>
      </c>
      <c r="I21" s="29">
        <v>1</v>
      </c>
      <c r="J21" s="29">
        <v>1</v>
      </c>
      <c r="K21" s="29">
        <v>1</v>
      </c>
      <c r="L21" s="29">
        <v>1</v>
      </c>
      <c r="P21" s="29" t="s">
        <v>104</v>
      </c>
      <c r="Q21" s="29">
        <f t="shared" ref="Q21:Z21" si="24">+C20+C21+C22</f>
        <v>2</v>
      </c>
      <c r="R21" s="29">
        <f t="shared" si="24"/>
        <v>3</v>
      </c>
      <c r="S21" s="29">
        <f t="shared" si="24"/>
        <v>3</v>
      </c>
      <c r="T21" s="29">
        <f t="shared" si="24"/>
        <v>3</v>
      </c>
      <c r="U21" s="29">
        <f t="shared" si="24"/>
        <v>3</v>
      </c>
      <c r="V21" s="29">
        <f t="shared" si="24"/>
        <v>3</v>
      </c>
      <c r="W21" s="29">
        <f t="shared" si="24"/>
        <v>3</v>
      </c>
      <c r="X21" s="29">
        <f t="shared" si="24"/>
        <v>3</v>
      </c>
      <c r="Y21" s="29">
        <f t="shared" si="24"/>
        <v>4</v>
      </c>
      <c r="Z21" s="49">
        <f t="shared" si="24"/>
        <v>4</v>
      </c>
      <c r="AA21" s="52">
        <f t="shared" si="3"/>
        <v>31</v>
      </c>
      <c r="AB21" s="78">
        <f t="shared" si="4"/>
        <v>1</v>
      </c>
      <c r="AD21" s="29" t="s">
        <v>104</v>
      </c>
      <c r="AE21" s="54">
        <f t="shared" si="12"/>
        <v>2.197802197802198E-2</v>
      </c>
      <c r="AF21" s="54">
        <f t="shared" si="13"/>
        <v>3.2608695652173912E-2</v>
      </c>
      <c r="AG21" s="54">
        <f t="shared" si="14"/>
        <v>2.5423728813559324E-2</v>
      </c>
      <c r="AH21" s="54">
        <f t="shared" si="15"/>
        <v>2.4E-2</v>
      </c>
      <c r="AI21" s="54">
        <f t="shared" si="16"/>
        <v>1.9736842105263157E-2</v>
      </c>
      <c r="AJ21" s="54">
        <f t="shared" si="17"/>
        <v>1.6393442622950821E-2</v>
      </c>
      <c r="AK21" s="54">
        <f t="shared" si="18"/>
        <v>1.2605042016806723E-2</v>
      </c>
      <c r="AL21" s="54">
        <f t="shared" si="19"/>
        <v>1.1235955056179775E-2</v>
      </c>
      <c r="AM21" s="54">
        <f t="shared" si="20"/>
        <v>1.2861736334405145E-2</v>
      </c>
      <c r="AN21" s="54">
        <f t="shared" si="21"/>
        <v>1.1428571428571429E-2</v>
      </c>
      <c r="AO21" s="53">
        <f t="shared" si="22"/>
        <v>1.6087182148417228E-2</v>
      </c>
    </row>
    <row r="22" spans="2:41" x14ac:dyDescent="0.25">
      <c r="B22" s="29" t="s">
        <v>52</v>
      </c>
      <c r="C22" s="28"/>
      <c r="D22" s="28">
        <v>1</v>
      </c>
      <c r="E22" s="28">
        <v>1</v>
      </c>
      <c r="F22" s="28">
        <v>1</v>
      </c>
      <c r="G22" s="29">
        <v>1</v>
      </c>
      <c r="H22" s="29">
        <v>1</v>
      </c>
      <c r="I22" s="29">
        <v>1</v>
      </c>
      <c r="J22" s="29">
        <v>1</v>
      </c>
      <c r="K22" s="29">
        <v>2</v>
      </c>
      <c r="L22" s="29">
        <v>2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49"/>
      <c r="AA22" s="52">
        <f t="shared" si="3"/>
        <v>0</v>
      </c>
      <c r="AB22" s="78" t="e">
        <f t="shared" si="4"/>
        <v>#DIV/0!</v>
      </c>
      <c r="AD22" s="29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3"/>
    </row>
    <row r="23" spans="2:41" x14ac:dyDescent="0.25">
      <c r="B23" s="29" t="s">
        <v>53</v>
      </c>
      <c r="C23" s="28">
        <f>19+1+2+2</f>
        <v>24</v>
      </c>
      <c r="D23" s="28">
        <f>18+3+2</f>
        <v>23</v>
      </c>
      <c r="E23" s="28">
        <f>17+3+2</f>
        <v>22</v>
      </c>
      <c r="F23" s="28">
        <f>17+3+2</f>
        <v>22</v>
      </c>
      <c r="G23" s="29">
        <f>15+4+1</f>
        <v>20</v>
      </c>
      <c r="H23" s="29">
        <f>15+1+4+1</f>
        <v>21</v>
      </c>
      <c r="I23" s="29">
        <f>16+1+4+1</f>
        <v>22</v>
      </c>
      <c r="J23" s="29">
        <f>15+1+2+1</f>
        <v>19</v>
      </c>
      <c r="K23" s="29">
        <f>16+1+2+1</f>
        <v>20</v>
      </c>
      <c r="L23" s="29">
        <f>13+1+2+1+1</f>
        <v>18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49"/>
      <c r="AA23" s="52">
        <f t="shared" si="3"/>
        <v>0</v>
      </c>
      <c r="AB23" s="78" t="e">
        <f t="shared" si="4"/>
        <v>#DIV/0!</v>
      </c>
      <c r="AD23" s="29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3"/>
    </row>
    <row r="24" spans="2:41" hidden="1" x14ac:dyDescent="0.25">
      <c r="B24" s="29" t="s">
        <v>54</v>
      </c>
      <c r="C24" s="28"/>
      <c r="D24" s="28"/>
      <c r="E24" s="28"/>
      <c r="F24" s="28"/>
      <c r="G24" s="29"/>
      <c r="H24" s="29"/>
      <c r="I24" s="29"/>
      <c r="J24" s="29"/>
      <c r="K24" s="29"/>
      <c r="L24" s="29"/>
      <c r="P24" s="29" t="s">
        <v>54</v>
      </c>
      <c r="Q24" s="29"/>
      <c r="R24" s="29"/>
      <c r="S24" s="29"/>
      <c r="T24" s="29"/>
      <c r="U24" s="29"/>
      <c r="V24" s="29"/>
      <c r="W24" s="29"/>
      <c r="X24" s="29"/>
      <c r="Y24" s="29"/>
      <c r="Z24" s="49"/>
      <c r="AA24" s="52">
        <f t="shared" si="3"/>
        <v>0</v>
      </c>
      <c r="AB24" s="78" t="e">
        <f t="shared" si="4"/>
        <v>#DIV/0!</v>
      </c>
      <c r="AD24" s="29" t="s">
        <v>54</v>
      </c>
      <c r="AE24" s="53">
        <f>+Q24/$Q$25</f>
        <v>0</v>
      </c>
      <c r="AF24" s="53">
        <f>+R24/$R$25</f>
        <v>0</v>
      </c>
      <c r="AG24" s="53">
        <f>+S24/$S$25</f>
        <v>0</v>
      </c>
      <c r="AH24" s="53">
        <f>+T24/$T$25</f>
        <v>0</v>
      </c>
      <c r="AI24" s="53">
        <f>+U24/$U$25</f>
        <v>0</v>
      </c>
      <c r="AJ24" s="53">
        <f>+V24/$V$25</f>
        <v>0</v>
      </c>
      <c r="AK24" s="53">
        <f>+W24/$W$25</f>
        <v>0</v>
      </c>
      <c r="AL24" s="53">
        <f>+X24/$X$25</f>
        <v>0</v>
      </c>
      <c r="AM24" s="53">
        <f>+Y24/$Y$25</f>
        <v>0</v>
      </c>
      <c r="AN24" s="53">
        <f>+Z24/$Z$25</f>
        <v>0</v>
      </c>
      <c r="AO24" s="53">
        <f>+AA24/$AA$25</f>
        <v>0</v>
      </c>
    </row>
    <row r="25" spans="2:41" s="22" customFormat="1" x14ac:dyDescent="0.25">
      <c r="B25" s="38" t="s">
        <v>97</v>
      </c>
      <c r="C25" s="39">
        <f>+SUM(C4:C24)</f>
        <v>182</v>
      </c>
      <c r="D25" s="39">
        <f t="shared" ref="D25:L25" si="25">+SUM(D4:D24)</f>
        <v>184</v>
      </c>
      <c r="E25" s="39">
        <f t="shared" si="25"/>
        <v>236</v>
      </c>
      <c r="F25" s="39">
        <f t="shared" si="25"/>
        <v>250</v>
      </c>
      <c r="G25" s="39">
        <f t="shared" si="25"/>
        <v>304</v>
      </c>
      <c r="H25" s="39">
        <f t="shared" si="25"/>
        <v>366</v>
      </c>
      <c r="I25" s="39">
        <f t="shared" si="25"/>
        <v>474</v>
      </c>
      <c r="J25" s="39">
        <f t="shared" si="25"/>
        <v>532</v>
      </c>
      <c r="K25" s="39">
        <f t="shared" si="25"/>
        <v>618</v>
      </c>
      <c r="L25" s="39">
        <f t="shared" si="25"/>
        <v>696</v>
      </c>
      <c r="P25" s="38" t="s">
        <v>97</v>
      </c>
      <c r="Q25" s="36">
        <f>+Q4+Q15</f>
        <v>91</v>
      </c>
      <c r="R25" s="36">
        <f t="shared" ref="R25:Z25" si="26">+R4+R15</f>
        <v>92</v>
      </c>
      <c r="S25" s="36">
        <f t="shared" si="26"/>
        <v>118</v>
      </c>
      <c r="T25" s="36">
        <f t="shared" si="26"/>
        <v>125</v>
      </c>
      <c r="U25" s="36">
        <f t="shared" si="26"/>
        <v>152</v>
      </c>
      <c r="V25" s="36">
        <f t="shared" si="26"/>
        <v>183</v>
      </c>
      <c r="W25" s="36">
        <f t="shared" si="26"/>
        <v>238</v>
      </c>
      <c r="X25" s="36">
        <f t="shared" si="26"/>
        <v>267</v>
      </c>
      <c r="Y25" s="36">
        <f t="shared" si="26"/>
        <v>311</v>
      </c>
      <c r="Z25" s="51">
        <f t="shared" si="26"/>
        <v>350</v>
      </c>
      <c r="AA25" s="52">
        <f t="shared" si="3"/>
        <v>1927</v>
      </c>
      <c r="AB25" s="78">
        <f t="shared" si="4"/>
        <v>2.8461538461538463</v>
      </c>
      <c r="AD25" s="38" t="s">
        <v>97</v>
      </c>
      <c r="AE25" s="53">
        <f>+Q25/$Q$25</f>
        <v>1</v>
      </c>
      <c r="AF25" s="53">
        <f>+R25/$R$25</f>
        <v>1</v>
      </c>
      <c r="AG25" s="53">
        <f>+S25/$S$25</f>
        <v>1</v>
      </c>
      <c r="AH25" s="53">
        <f>+T25/$T$25</f>
        <v>1</v>
      </c>
      <c r="AI25" s="53">
        <f>+U25/$U$25</f>
        <v>1</v>
      </c>
      <c r="AJ25" s="53">
        <f>+V25/$V$25</f>
        <v>1</v>
      </c>
      <c r="AK25" s="53">
        <f>+W25/$W$25</f>
        <v>1</v>
      </c>
      <c r="AL25" s="53">
        <f>+X25/$X$25</f>
        <v>1</v>
      </c>
      <c r="AM25" s="53">
        <f>+Y25/$Y$25</f>
        <v>1</v>
      </c>
      <c r="AN25" s="53">
        <f>+Z25/$Z$25</f>
        <v>1</v>
      </c>
      <c r="AO25" s="53">
        <f>+AA25/$AA$25</f>
        <v>1</v>
      </c>
    </row>
    <row r="27" spans="2:41" s="21" customFormat="1" x14ac:dyDescent="0.25">
      <c r="B27" s="21" t="s">
        <v>56</v>
      </c>
      <c r="C27" s="24"/>
      <c r="D27" s="24"/>
      <c r="E27" s="24"/>
      <c r="F27" s="24"/>
    </row>
    <row r="28" spans="2:41" x14ac:dyDescent="0.25">
      <c r="B28" s="68">
        <v>2005</v>
      </c>
    </row>
    <row r="29" spans="2:41" ht="30" customHeight="1" x14ac:dyDescent="0.25">
      <c r="B29" s="778" t="s">
        <v>57</v>
      </c>
      <c r="C29" s="780" t="s">
        <v>70</v>
      </c>
      <c r="D29" s="781"/>
      <c r="E29" s="781"/>
      <c r="F29" s="781"/>
      <c r="G29" s="782"/>
      <c r="H29" s="779" t="s">
        <v>73</v>
      </c>
      <c r="I29" s="779" t="s">
        <v>74</v>
      </c>
      <c r="J29" s="779" t="s">
        <v>17</v>
      </c>
      <c r="K29" s="779" t="s">
        <v>18</v>
      </c>
      <c r="L29" s="779" t="s">
        <v>75</v>
      </c>
      <c r="M29" s="783" t="s">
        <v>135</v>
      </c>
      <c r="N29" s="779" t="s">
        <v>106</v>
      </c>
      <c r="O29" s="779" t="s">
        <v>107</v>
      </c>
      <c r="P29" s="787" t="s">
        <v>145</v>
      </c>
      <c r="Q29" s="779" t="s">
        <v>146</v>
      </c>
      <c r="R29" s="2"/>
      <c r="S29" s="2"/>
      <c r="T29" s="2"/>
      <c r="U29" s="2"/>
      <c r="V29" s="2"/>
      <c r="W29" s="2"/>
    </row>
    <row r="30" spans="2:41" ht="45" x14ac:dyDescent="0.25">
      <c r="B30" s="778"/>
      <c r="C30" s="26" t="s">
        <v>71</v>
      </c>
      <c r="D30" s="26" t="s">
        <v>43</v>
      </c>
      <c r="E30" s="26" t="s">
        <v>38</v>
      </c>
      <c r="F30" s="26" t="s">
        <v>72</v>
      </c>
      <c r="G30" s="73" t="s">
        <v>97</v>
      </c>
      <c r="H30" s="779"/>
      <c r="I30" s="779"/>
      <c r="J30" s="779"/>
      <c r="K30" s="779"/>
      <c r="L30" s="779"/>
      <c r="M30" s="784"/>
      <c r="N30" s="779"/>
      <c r="O30" s="779"/>
      <c r="P30" s="787"/>
      <c r="Q30" s="779"/>
      <c r="R30" s="2"/>
      <c r="S30" s="2"/>
      <c r="T30" s="2"/>
      <c r="U30" s="2"/>
      <c r="V30" s="2"/>
      <c r="W30" s="2"/>
    </row>
    <row r="31" spans="2:41" x14ac:dyDescent="0.25">
      <c r="B31" s="29" t="s">
        <v>141</v>
      </c>
      <c r="C31" s="27">
        <v>98</v>
      </c>
      <c r="D31" s="27">
        <v>0</v>
      </c>
      <c r="E31" s="27">
        <v>6</v>
      </c>
      <c r="F31" s="27">
        <v>0</v>
      </c>
      <c r="G31" s="27">
        <f>+SUM(C31:F31)</f>
        <v>104</v>
      </c>
      <c r="H31" s="27">
        <v>0</v>
      </c>
      <c r="I31" s="27">
        <v>19</v>
      </c>
      <c r="J31" s="27">
        <v>143</v>
      </c>
      <c r="K31" s="27">
        <v>1452</v>
      </c>
      <c r="L31" s="41">
        <f t="shared" ref="L31:L41" si="27">+SUM(C31:K31)</f>
        <v>1822</v>
      </c>
      <c r="M31" s="86">
        <f>+L31/$L$42</f>
        <v>0.55498020103563817</v>
      </c>
      <c r="N31" s="72">
        <v>706110</v>
      </c>
      <c r="O31" s="71">
        <f>+O47</f>
        <v>602</v>
      </c>
      <c r="P31" s="74">
        <f t="shared" ref="P31:P42" si="28">+L31/N31*$N$44</f>
        <v>25.803345087875826</v>
      </c>
      <c r="Q31" s="69">
        <f>+L31/O31*$O$44</f>
        <v>30265.780730897011</v>
      </c>
      <c r="R31" s="2"/>
      <c r="S31" s="2"/>
      <c r="T31" s="2"/>
      <c r="U31" s="2"/>
      <c r="V31" s="2"/>
      <c r="W31" s="2"/>
    </row>
    <row r="32" spans="2:41" x14ac:dyDescent="0.25">
      <c r="B32" s="29" t="s">
        <v>142</v>
      </c>
      <c r="C32" s="27">
        <v>16</v>
      </c>
      <c r="D32" s="27">
        <v>0</v>
      </c>
      <c r="E32" s="27">
        <v>3</v>
      </c>
      <c r="F32" s="27">
        <v>0</v>
      </c>
      <c r="G32" s="27">
        <f t="shared" ref="G32:G42" si="29">+SUM(C32:F32)</f>
        <v>19</v>
      </c>
      <c r="H32" s="27">
        <v>0</v>
      </c>
      <c r="I32" s="27">
        <f>35-19</f>
        <v>16</v>
      </c>
      <c r="J32" s="27">
        <v>1</v>
      </c>
      <c r="K32" s="27">
        <v>423</v>
      </c>
      <c r="L32" s="41">
        <f t="shared" si="27"/>
        <v>478</v>
      </c>
      <c r="M32" s="86">
        <f t="shared" ref="M32:M42" si="30">+L32/$L$42</f>
        <v>0.14559853792263175</v>
      </c>
      <c r="N32" s="72">
        <v>728571</v>
      </c>
      <c r="O32" s="71">
        <f t="shared" ref="O32:O42" si="31">+O48</f>
        <v>22692.54</v>
      </c>
      <c r="P32" s="74">
        <f t="shared" si="28"/>
        <v>6.5607881730126509</v>
      </c>
      <c r="Q32" s="69">
        <f t="shared" ref="Q32:Q42" si="32">+L32/O32*$O$44</f>
        <v>210.64191139466979</v>
      </c>
      <c r="R32" s="2"/>
      <c r="S32" s="2"/>
      <c r="T32" s="2"/>
      <c r="U32" s="2"/>
      <c r="V32" s="2"/>
      <c r="W32" s="2"/>
    </row>
    <row r="33" spans="2:18" x14ac:dyDescent="0.25">
      <c r="B33" s="29" t="s">
        <v>60</v>
      </c>
      <c r="C33" s="28">
        <v>14</v>
      </c>
      <c r="D33" s="27">
        <v>0</v>
      </c>
      <c r="E33" s="28">
        <v>0</v>
      </c>
      <c r="F33" s="27">
        <v>0</v>
      </c>
      <c r="G33" s="27">
        <f t="shared" si="29"/>
        <v>14</v>
      </c>
      <c r="H33" s="27">
        <v>0</v>
      </c>
      <c r="I33" s="28">
        <v>0</v>
      </c>
      <c r="J33" s="28">
        <v>15</v>
      </c>
      <c r="K33" s="28">
        <v>83</v>
      </c>
      <c r="L33" s="41">
        <f t="shared" si="27"/>
        <v>126</v>
      </c>
      <c r="M33" s="86">
        <f t="shared" si="30"/>
        <v>3.8379530916844352E-2</v>
      </c>
      <c r="N33" s="72">
        <v>690545</v>
      </c>
      <c r="O33" s="71">
        <f t="shared" si="31"/>
        <v>75333.87</v>
      </c>
      <c r="P33" s="74">
        <f t="shared" si="28"/>
        <v>1.8246457508200047</v>
      </c>
      <c r="Q33" s="69">
        <f t="shared" si="32"/>
        <v>16.725544565810839</v>
      </c>
    </row>
    <row r="34" spans="2:18" x14ac:dyDescent="0.25">
      <c r="B34" s="29" t="s">
        <v>61</v>
      </c>
      <c r="C34" s="28">
        <v>12</v>
      </c>
      <c r="D34" s="27">
        <v>0</v>
      </c>
      <c r="E34" s="28">
        <v>0</v>
      </c>
      <c r="F34" s="27">
        <v>0</v>
      </c>
      <c r="G34" s="27">
        <f t="shared" si="29"/>
        <v>12</v>
      </c>
      <c r="H34" s="27">
        <v>0</v>
      </c>
      <c r="I34" s="28">
        <v>0</v>
      </c>
      <c r="J34" s="28">
        <v>10</v>
      </c>
      <c r="K34" s="28">
        <v>106</v>
      </c>
      <c r="L34" s="41">
        <f t="shared" si="27"/>
        <v>140</v>
      </c>
      <c r="M34" s="86">
        <f t="shared" si="30"/>
        <v>4.2643923240938165E-2</v>
      </c>
      <c r="N34" s="72">
        <v>728479</v>
      </c>
      <c r="O34" s="71">
        <f t="shared" si="31"/>
        <v>68775.37</v>
      </c>
      <c r="P34" s="74">
        <f t="shared" si="28"/>
        <v>1.9218124338519025</v>
      </c>
      <c r="Q34" s="69">
        <f t="shared" si="32"/>
        <v>20.356124583553676</v>
      </c>
    </row>
    <row r="35" spans="2:18" x14ac:dyDescent="0.25">
      <c r="B35" s="29" t="s">
        <v>62</v>
      </c>
      <c r="C35" s="28">
        <v>21</v>
      </c>
      <c r="D35" s="27">
        <v>0</v>
      </c>
      <c r="E35" s="28">
        <v>0</v>
      </c>
      <c r="F35" s="27">
        <v>0</v>
      </c>
      <c r="G35" s="27">
        <f t="shared" si="29"/>
        <v>21</v>
      </c>
      <c r="H35" s="27">
        <v>0</v>
      </c>
      <c r="I35" s="28">
        <v>0</v>
      </c>
      <c r="J35" s="28">
        <v>19</v>
      </c>
      <c r="K35" s="28">
        <v>132</v>
      </c>
      <c r="L35" s="41">
        <f t="shared" si="27"/>
        <v>193</v>
      </c>
      <c r="M35" s="86">
        <f t="shared" si="30"/>
        <v>5.878769418215047E-2</v>
      </c>
      <c r="N35" s="72">
        <v>902415</v>
      </c>
      <c r="O35" s="71">
        <f t="shared" si="31"/>
        <v>67753.149999999994</v>
      </c>
      <c r="P35" s="74">
        <f t="shared" si="28"/>
        <v>2.138705584459478</v>
      </c>
      <c r="Q35" s="69">
        <f t="shared" si="32"/>
        <v>28.485760440658481</v>
      </c>
    </row>
    <row r="36" spans="2:18" x14ac:dyDescent="0.25">
      <c r="B36" s="29" t="s">
        <v>63</v>
      </c>
      <c r="C36" s="28">
        <v>12</v>
      </c>
      <c r="D36" s="27">
        <v>0</v>
      </c>
      <c r="E36" s="28">
        <v>0</v>
      </c>
      <c r="F36" s="27">
        <v>0</v>
      </c>
      <c r="G36" s="27">
        <f t="shared" si="29"/>
        <v>12</v>
      </c>
      <c r="H36" s="27">
        <v>0</v>
      </c>
      <c r="I36" s="28">
        <v>0</v>
      </c>
      <c r="J36" s="28">
        <v>9</v>
      </c>
      <c r="K36" s="28">
        <v>42</v>
      </c>
      <c r="L36" s="41">
        <f t="shared" si="27"/>
        <v>75</v>
      </c>
      <c r="M36" s="86">
        <f t="shared" si="30"/>
        <v>2.2844958879074017E-2</v>
      </c>
      <c r="N36" s="72">
        <v>738638</v>
      </c>
      <c r="O36" s="71">
        <f t="shared" si="31"/>
        <v>62272.18</v>
      </c>
      <c r="P36" s="74">
        <f t="shared" si="28"/>
        <v>1.015382365922143</v>
      </c>
      <c r="Q36" s="69">
        <f t="shared" si="32"/>
        <v>12.043901466112153</v>
      </c>
    </row>
    <row r="37" spans="2:18" x14ac:dyDescent="0.25">
      <c r="B37" s="29" t="s">
        <v>64</v>
      </c>
      <c r="C37" s="28">
        <v>8</v>
      </c>
      <c r="D37" s="27">
        <v>0</v>
      </c>
      <c r="E37" s="28">
        <v>1</v>
      </c>
      <c r="F37" s="27">
        <v>0</v>
      </c>
      <c r="G37" s="27">
        <f t="shared" si="29"/>
        <v>9</v>
      </c>
      <c r="H37" s="27">
        <v>0</v>
      </c>
      <c r="I37" s="28">
        <v>0</v>
      </c>
      <c r="J37" s="28">
        <v>9</v>
      </c>
      <c r="K37" s="28">
        <v>37</v>
      </c>
      <c r="L37" s="41">
        <f t="shared" si="27"/>
        <v>64</v>
      </c>
      <c r="M37" s="86">
        <f t="shared" si="30"/>
        <v>1.9494364910143162E-2</v>
      </c>
      <c r="N37" s="72">
        <v>928767</v>
      </c>
      <c r="O37" s="71">
        <f t="shared" si="31"/>
        <v>98416.55</v>
      </c>
      <c r="P37" s="74">
        <f t="shared" si="28"/>
        <v>0.68908563719425864</v>
      </c>
      <c r="Q37" s="69">
        <f t="shared" si="32"/>
        <v>6.5029712990345621</v>
      </c>
    </row>
    <row r="38" spans="2:18" x14ac:dyDescent="0.25">
      <c r="B38" s="29" t="s">
        <v>65</v>
      </c>
      <c r="C38" s="28">
        <v>10</v>
      </c>
      <c r="D38" s="27">
        <v>0</v>
      </c>
      <c r="E38" s="28">
        <v>0</v>
      </c>
      <c r="F38" s="27">
        <v>0</v>
      </c>
      <c r="G38" s="27">
        <f t="shared" si="29"/>
        <v>10</v>
      </c>
      <c r="H38" s="27">
        <v>0</v>
      </c>
      <c r="I38" s="28">
        <v>0</v>
      </c>
      <c r="J38" s="28">
        <v>9</v>
      </c>
      <c r="K38" s="28">
        <v>45</v>
      </c>
      <c r="L38" s="41">
        <f t="shared" si="27"/>
        <v>74</v>
      </c>
      <c r="M38" s="86">
        <f t="shared" si="30"/>
        <v>2.2540359427353031E-2</v>
      </c>
      <c r="N38" s="72">
        <v>2029449</v>
      </c>
      <c r="O38" s="71">
        <f t="shared" si="31"/>
        <v>103477.55</v>
      </c>
      <c r="P38" s="74">
        <f t="shared" si="28"/>
        <v>0.36463099097341201</v>
      </c>
      <c r="Q38" s="69">
        <f t="shared" si="32"/>
        <v>7.1513096318960008</v>
      </c>
    </row>
    <row r="39" spans="2:18" x14ac:dyDescent="0.25">
      <c r="B39" s="29" t="s">
        <v>66</v>
      </c>
      <c r="C39" s="28">
        <v>16</v>
      </c>
      <c r="D39" s="27">
        <v>0</v>
      </c>
      <c r="E39" s="28">
        <v>0</v>
      </c>
      <c r="F39" s="27">
        <v>0</v>
      </c>
      <c r="G39" s="27">
        <f t="shared" si="29"/>
        <v>16</v>
      </c>
      <c r="H39" s="27">
        <v>0</v>
      </c>
      <c r="I39" s="28">
        <v>0</v>
      </c>
      <c r="J39" s="28">
        <v>20</v>
      </c>
      <c r="K39" s="28">
        <v>122</v>
      </c>
      <c r="L39" s="41">
        <f t="shared" si="27"/>
        <v>174</v>
      </c>
      <c r="M39" s="86">
        <f t="shared" si="30"/>
        <v>5.3000304599451722E-2</v>
      </c>
      <c r="N39" s="72">
        <v>2221965</v>
      </c>
      <c r="O39" s="71">
        <f t="shared" si="31"/>
        <v>79010.350000000006</v>
      </c>
      <c r="P39" s="74">
        <f t="shared" si="28"/>
        <v>0.78309064274189744</v>
      </c>
      <c r="Q39" s="69">
        <f t="shared" si="32"/>
        <v>22.022431238439012</v>
      </c>
    </row>
    <row r="40" spans="2:18" x14ac:dyDescent="0.25">
      <c r="B40" s="29" t="s">
        <v>143</v>
      </c>
      <c r="C40" s="28">
        <v>7</v>
      </c>
      <c r="D40" s="27">
        <v>0</v>
      </c>
      <c r="E40" s="28">
        <v>0</v>
      </c>
      <c r="F40" s="27">
        <v>0</v>
      </c>
      <c r="G40" s="27">
        <f t="shared" si="29"/>
        <v>7</v>
      </c>
      <c r="H40" s="27">
        <v>0</v>
      </c>
      <c r="I40" s="28">
        <v>9</v>
      </c>
      <c r="J40" s="28">
        <v>8</v>
      </c>
      <c r="K40" s="28">
        <v>53</v>
      </c>
      <c r="L40" s="41">
        <f t="shared" si="27"/>
        <v>84</v>
      </c>
      <c r="M40" s="86">
        <f t="shared" si="30"/>
        <v>2.5586353944562899E-2</v>
      </c>
      <c r="N40" s="72">
        <v>922144</v>
      </c>
      <c r="O40" s="71">
        <f t="shared" si="31"/>
        <v>78777.95</v>
      </c>
      <c r="P40" s="74">
        <f t="shared" si="28"/>
        <v>0.9109206371239198</v>
      </c>
      <c r="Q40" s="69">
        <f t="shared" si="32"/>
        <v>10.662882189749798</v>
      </c>
    </row>
    <row r="41" spans="2:18" x14ac:dyDescent="0.25">
      <c r="B41" s="29" t="s">
        <v>68</v>
      </c>
      <c r="C41" s="28">
        <v>4</v>
      </c>
      <c r="D41" s="27">
        <v>0</v>
      </c>
      <c r="E41" s="28">
        <v>0</v>
      </c>
      <c r="F41" s="27">
        <v>0</v>
      </c>
      <c r="G41" s="27">
        <f t="shared" si="29"/>
        <v>4</v>
      </c>
      <c r="H41" s="27">
        <v>0</v>
      </c>
      <c r="I41" s="28">
        <v>0</v>
      </c>
      <c r="J41" s="28">
        <v>7</v>
      </c>
      <c r="K41" s="28">
        <v>38</v>
      </c>
      <c r="L41" s="41">
        <f t="shared" si="27"/>
        <v>53</v>
      </c>
      <c r="M41" s="86">
        <f t="shared" si="30"/>
        <v>1.6143770941212304E-2</v>
      </c>
      <c r="N41" s="72">
        <v>637287</v>
      </c>
      <c r="O41" s="71">
        <f t="shared" si="31"/>
        <v>122826.76</v>
      </c>
      <c r="P41" s="74">
        <f t="shared" si="28"/>
        <v>0.83165041810047902</v>
      </c>
      <c r="Q41" s="69">
        <f t="shared" si="32"/>
        <v>4.3150206030021474</v>
      </c>
    </row>
    <row r="42" spans="2:18" s="20" customFormat="1" x14ac:dyDescent="0.25">
      <c r="B42" s="31" t="s">
        <v>69</v>
      </c>
      <c r="C42" s="34">
        <f>+SUM(C31:C41)</f>
        <v>218</v>
      </c>
      <c r="D42" s="36">
        <f t="shared" ref="D42:N42" si="33">+SUM(D31:D41)</f>
        <v>0</v>
      </c>
      <c r="E42" s="36">
        <f t="shared" si="33"/>
        <v>10</v>
      </c>
      <c r="F42" s="36">
        <f t="shared" si="33"/>
        <v>0</v>
      </c>
      <c r="G42" s="27">
        <f t="shared" si="29"/>
        <v>228</v>
      </c>
      <c r="H42" s="36">
        <f t="shared" si="33"/>
        <v>0</v>
      </c>
      <c r="I42" s="36">
        <f t="shared" si="33"/>
        <v>44</v>
      </c>
      <c r="J42" s="36">
        <f t="shared" si="33"/>
        <v>250</v>
      </c>
      <c r="K42" s="36">
        <f t="shared" si="33"/>
        <v>2533</v>
      </c>
      <c r="L42" s="36">
        <f t="shared" si="33"/>
        <v>3283</v>
      </c>
      <c r="M42" s="86">
        <f t="shared" si="30"/>
        <v>1</v>
      </c>
      <c r="N42" s="85">
        <f t="shared" si="33"/>
        <v>11234370</v>
      </c>
      <c r="O42" s="69">
        <f t="shared" si="31"/>
        <v>799379</v>
      </c>
      <c r="P42" s="74">
        <f t="shared" si="28"/>
        <v>2.9222822463564935</v>
      </c>
      <c r="Q42" s="69">
        <f t="shared" si="32"/>
        <v>41.069380106307527</v>
      </c>
    </row>
    <row r="43" spans="2:18" x14ac:dyDescent="0.25">
      <c r="G43" s="92">
        <f>+G42/$N$42*100000</f>
        <v>2.0294862996322891</v>
      </c>
    </row>
    <row r="44" spans="2:18" x14ac:dyDescent="0.25">
      <c r="B44" s="25" t="s">
        <v>99</v>
      </c>
      <c r="C44" t="s">
        <v>101</v>
      </c>
      <c r="H44" t="s">
        <v>101</v>
      </c>
      <c r="I44" s="785" t="s">
        <v>100</v>
      </c>
      <c r="J44" s="785"/>
      <c r="N44">
        <v>10000</v>
      </c>
      <c r="O44">
        <v>10000</v>
      </c>
      <c r="Q44">
        <v>10</v>
      </c>
    </row>
    <row r="45" spans="2:18" x14ac:dyDescent="0.25">
      <c r="B45" s="778" t="s">
        <v>57</v>
      </c>
      <c r="C45" s="780" t="s">
        <v>70</v>
      </c>
      <c r="D45" s="781"/>
      <c r="E45" s="781"/>
      <c r="F45" s="781"/>
      <c r="G45" s="782"/>
      <c r="H45" s="779" t="s">
        <v>73</v>
      </c>
      <c r="I45" s="779" t="s">
        <v>74</v>
      </c>
      <c r="J45" s="779" t="s">
        <v>17</v>
      </c>
      <c r="K45" s="779" t="s">
        <v>18</v>
      </c>
      <c r="L45" s="779" t="s">
        <v>76</v>
      </c>
      <c r="M45" s="783" t="s">
        <v>135</v>
      </c>
      <c r="N45" s="779" t="s">
        <v>106</v>
      </c>
      <c r="O45" s="779" t="s">
        <v>107</v>
      </c>
      <c r="P45" s="787" t="s">
        <v>147</v>
      </c>
      <c r="Q45" s="779" t="s">
        <v>148</v>
      </c>
      <c r="R45" s="788"/>
    </row>
    <row r="46" spans="2:18" ht="59.25" customHeight="1" x14ac:dyDescent="0.25">
      <c r="B46" s="778"/>
      <c r="C46" s="26" t="s">
        <v>71</v>
      </c>
      <c r="D46" s="26" t="s">
        <v>43</v>
      </c>
      <c r="E46" s="26" t="s">
        <v>38</v>
      </c>
      <c r="F46" s="26" t="s">
        <v>72</v>
      </c>
      <c r="G46" s="40" t="s">
        <v>69</v>
      </c>
      <c r="H46" s="779"/>
      <c r="I46" s="779"/>
      <c r="J46" s="779"/>
      <c r="K46" s="779"/>
      <c r="L46" s="779"/>
      <c r="M46" s="784"/>
      <c r="N46" s="779"/>
      <c r="O46" s="779"/>
      <c r="P46" s="787"/>
      <c r="Q46" s="779"/>
      <c r="R46" s="788"/>
    </row>
    <row r="47" spans="2:18" x14ac:dyDescent="0.25">
      <c r="B47" s="29" t="s">
        <v>141</v>
      </c>
      <c r="C47" s="44">
        <v>195</v>
      </c>
      <c r="D47" s="44">
        <v>4</v>
      </c>
      <c r="E47" s="44">
        <v>3</v>
      </c>
      <c r="F47" s="44">
        <v>3</v>
      </c>
      <c r="G47" s="44">
        <f>+SUM(C47:F47)</f>
        <v>205</v>
      </c>
      <c r="H47" s="44">
        <v>3312</v>
      </c>
      <c r="I47" s="44">
        <v>164</v>
      </c>
      <c r="J47" s="44">
        <v>424</v>
      </c>
      <c r="K47" s="44">
        <v>5817</v>
      </c>
      <c r="L47" s="46">
        <f t="shared" ref="L47:L57" si="34">+SUM(C47:K47)</f>
        <v>10127</v>
      </c>
      <c r="M47" s="79">
        <f>+L47/$L$58</f>
        <v>0.43108292184573471</v>
      </c>
      <c r="N47" s="72">
        <v>816098</v>
      </c>
      <c r="O47" s="72">
        <v>602</v>
      </c>
      <c r="P47" s="74">
        <f t="shared" ref="P47:P58" si="35">+L47/N47*$N$44</f>
        <v>124.09048913243262</v>
      </c>
      <c r="Q47" s="69">
        <f>+L47/O47*$O$44</f>
        <v>168222.59136212626</v>
      </c>
    </row>
    <row r="48" spans="2:18" x14ac:dyDescent="0.25">
      <c r="B48" s="29" t="s">
        <v>142</v>
      </c>
      <c r="C48" s="44">
        <v>52</v>
      </c>
      <c r="D48" s="44">
        <v>1</v>
      </c>
      <c r="E48" s="44">
        <v>0</v>
      </c>
      <c r="F48" s="44">
        <v>2</v>
      </c>
      <c r="G48" s="44">
        <f t="shared" ref="G48:G58" si="36">+SUM(C48:F48)</f>
        <v>55</v>
      </c>
      <c r="H48" s="44">
        <v>2011</v>
      </c>
      <c r="I48" s="44">
        <f>213-I47</f>
        <v>49</v>
      </c>
      <c r="J48" s="44">
        <v>118</v>
      </c>
      <c r="K48" s="44">
        <v>1537</v>
      </c>
      <c r="L48" s="46">
        <f t="shared" si="34"/>
        <v>3825</v>
      </c>
      <c r="M48" s="79">
        <f t="shared" ref="M48:M58" si="37">+L48/$L$58</f>
        <v>0.16282138600374596</v>
      </c>
      <c r="N48" s="72">
        <v>1000439</v>
      </c>
      <c r="O48" s="72">
        <v>22692.54</v>
      </c>
      <c r="P48" s="74">
        <f t="shared" si="35"/>
        <v>38.23321561834355</v>
      </c>
      <c r="Q48" s="69">
        <f t="shared" ref="Q48:Q58" si="38">+L48/O48*$O$44</f>
        <v>1685.5759646121587</v>
      </c>
    </row>
    <row r="49" spans="2:22" x14ac:dyDescent="0.25">
      <c r="B49" s="29" t="s">
        <v>60</v>
      </c>
      <c r="C49" s="44">
        <v>33</v>
      </c>
      <c r="D49" s="44">
        <v>0</v>
      </c>
      <c r="E49" s="44">
        <v>1</v>
      </c>
      <c r="F49" s="44">
        <v>1</v>
      </c>
      <c r="G49" s="44">
        <f t="shared" si="36"/>
        <v>35</v>
      </c>
      <c r="H49" s="44">
        <v>325</v>
      </c>
      <c r="I49" s="44">
        <v>12</v>
      </c>
      <c r="J49" s="44">
        <v>66</v>
      </c>
      <c r="K49" s="44">
        <v>599</v>
      </c>
      <c r="L49" s="46">
        <f t="shared" si="34"/>
        <v>1072</v>
      </c>
      <c r="M49" s="79">
        <f t="shared" si="37"/>
        <v>4.5632555763664227E-2</v>
      </c>
      <c r="N49" s="72">
        <v>756221</v>
      </c>
      <c r="O49" s="72">
        <v>75333.87</v>
      </c>
      <c r="P49" s="74">
        <f t="shared" si="35"/>
        <v>14.175750210586589</v>
      </c>
      <c r="Q49" s="69">
        <f t="shared" si="38"/>
        <v>142.29987122658108</v>
      </c>
    </row>
    <row r="50" spans="2:22" x14ac:dyDescent="0.25">
      <c r="B50" s="29" t="s">
        <v>61</v>
      </c>
      <c r="C50" s="44">
        <v>31</v>
      </c>
      <c r="D50" s="44">
        <v>1</v>
      </c>
      <c r="E50" s="44">
        <v>0</v>
      </c>
      <c r="F50" s="44">
        <v>0</v>
      </c>
      <c r="G50" s="44">
        <f t="shared" si="36"/>
        <v>32</v>
      </c>
      <c r="H50" s="44">
        <v>472</v>
      </c>
      <c r="I50" s="44">
        <v>9</v>
      </c>
      <c r="J50" s="44">
        <v>66</v>
      </c>
      <c r="K50" s="44">
        <v>624</v>
      </c>
      <c r="L50" s="46">
        <f t="shared" si="34"/>
        <v>1235</v>
      </c>
      <c r="M50" s="79">
        <f t="shared" si="37"/>
        <v>5.2571088029967648E-2</v>
      </c>
      <c r="N50" s="72">
        <v>801557</v>
      </c>
      <c r="O50" s="72">
        <v>68775.37</v>
      </c>
      <c r="P50" s="74">
        <f t="shared" si="35"/>
        <v>15.407513127575458</v>
      </c>
      <c r="Q50" s="69">
        <f t="shared" si="38"/>
        <v>179.57009900491994</v>
      </c>
    </row>
    <row r="51" spans="2:22" x14ac:dyDescent="0.25">
      <c r="B51" s="29" t="s">
        <v>62</v>
      </c>
      <c r="C51" s="44">
        <v>47</v>
      </c>
      <c r="D51" s="44">
        <v>1</v>
      </c>
      <c r="E51" s="44">
        <v>0</v>
      </c>
      <c r="F51" s="44">
        <v>0</v>
      </c>
      <c r="G51" s="44">
        <f t="shared" si="36"/>
        <v>48</v>
      </c>
      <c r="H51" s="44">
        <v>734</v>
      </c>
      <c r="I51" s="44">
        <v>7</v>
      </c>
      <c r="J51" s="44">
        <v>100</v>
      </c>
      <c r="K51" s="44">
        <v>1042</v>
      </c>
      <c r="L51" s="46">
        <f t="shared" si="34"/>
        <v>1979</v>
      </c>
      <c r="M51" s="79">
        <f t="shared" si="37"/>
        <v>8.4241443895794313E-2</v>
      </c>
      <c r="N51" s="72">
        <v>1074215</v>
      </c>
      <c r="O51" s="72">
        <v>67753.149999999994</v>
      </c>
      <c r="P51" s="74">
        <f t="shared" si="35"/>
        <v>18.42275522125459</v>
      </c>
      <c r="Q51" s="69">
        <f t="shared" si="38"/>
        <v>292.08974047701105</v>
      </c>
    </row>
    <row r="52" spans="2:22" x14ac:dyDescent="0.25">
      <c r="B52" s="29" t="s">
        <v>63</v>
      </c>
      <c r="C52" s="44">
        <v>25</v>
      </c>
      <c r="D52" s="44">
        <v>1</v>
      </c>
      <c r="E52" s="44">
        <v>0</v>
      </c>
      <c r="F52" s="44">
        <v>0</v>
      </c>
      <c r="G52" s="44">
        <f t="shared" si="36"/>
        <v>26</v>
      </c>
      <c r="H52" s="44">
        <v>334</v>
      </c>
      <c r="I52" s="44">
        <v>1</v>
      </c>
      <c r="J52" s="44">
        <v>42</v>
      </c>
      <c r="K52" s="44">
        <v>325</v>
      </c>
      <c r="L52" s="46">
        <f t="shared" si="34"/>
        <v>754</v>
      </c>
      <c r="M52" s="79">
        <f t="shared" si="37"/>
        <v>3.2096032691980247E-2</v>
      </c>
      <c r="N52" s="72">
        <v>957380</v>
      </c>
      <c r="O52" s="72">
        <v>62272.18</v>
      </c>
      <c r="P52" s="74">
        <f t="shared" si="35"/>
        <v>7.8756606572103038</v>
      </c>
      <c r="Q52" s="69">
        <f t="shared" si="38"/>
        <v>121.08135607264754</v>
      </c>
    </row>
    <row r="53" spans="2:22" x14ac:dyDescent="0.25">
      <c r="B53" s="29" t="s">
        <v>64</v>
      </c>
      <c r="C53" s="44">
        <v>38</v>
      </c>
      <c r="D53" s="44">
        <v>0</v>
      </c>
      <c r="E53" s="44">
        <v>1</v>
      </c>
      <c r="F53" s="44">
        <v>0</v>
      </c>
      <c r="G53" s="44">
        <f t="shared" si="36"/>
        <v>39</v>
      </c>
      <c r="H53" s="44">
        <v>247</v>
      </c>
      <c r="I53" s="44">
        <v>4</v>
      </c>
      <c r="J53" s="44">
        <v>84</v>
      </c>
      <c r="K53" s="44">
        <v>657</v>
      </c>
      <c r="L53" s="46">
        <f t="shared" si="34"/>
        <v>1070</v>
      </c>
      <c r="M53" s="79">
        <f t="shared" si="37"/>
        <v>4.5547420398433507E-2</v>
      </c>
      <c r="N53" s="72">
        <v>1252326</v>
      </c>
      <c r="O53" s="72">
        <v>98416.55</v>
      </c>
      <c r="P53" s="74">
        <f t="shared" si="35"/>
        <v>8.5441011366050041</v>
      </c>
      <c r="Q53" s="69">
        <f t="shared" si="38"/>
        <v>108.72155140573409</v>
      </c>
    </row>
    <row r="54" spans="2:22" x14ac:dyDescent="0.25">
      <c r="B54" s="29" t="s">
        <v>65</v>
      </c>
      <c r="C54" s="44">
        <v>26</v>
      </c>
      <c r="D54" s="44">
        <v>0</v>
      </c>
      <c r="E54" s="44">
        <v>0</v>
      </c>
      <c r="F54" s="44">
        <v>0</v>
      </c>
      <c r="G54" s="44">
        <f t="shared" si="36"/>
        <v>26</v>
      </c>
      <c r="H54" s="44">
        <v>86</v>
      </c>
      <c r="I54" s="44">
        <v>9</v>
      </c>
      <c r="J54" s="44">
        <v>63</v>
      </c>
      <c r="K54" s="44">
        <v>370</v>
      </c>
      <c r="L54" s="46">
        <f t="shared" si="34"/>
        <v>580</v>
      </c>
      <c r="M54" s="79">
        <f t="shared" si="37"/>
        <v>2.4689255916907883E-2</v>
      </c>
      <c r="N54" s="72">
        <v>2480772</v>
      </c>
      <c r="O54" s="72">
        <v>103477.55</v>
      </c>
      <c r="P54" s="74">
        <f t="shared" si="35"/>
        <v>2.337981886283786</v>
      </c>
      <c r="Q54" s="69">
        <f t="shared" si="38"/>
        <v>56.050805222968656</v>
      </c>
    </row>
    <row r="55" spans="2:22" x14ac:dyDescent="0.25">
      <c r="B55" s="29" t="s">
        <v>66</v>
      </c>
      <c r="C55" s="44">
        <v>58</v>
      </c>
      <c r="D55" s="44">
        <v>0</v>
      </c>
      <c r="E55" s="44">
        <v>2</v>
      </c>
      <c r="F55" s="44">
        <v>1</v>
      </c>
      <c r="G55" s="44">
        <f t="shared" si="36"/>
        <v>61</v>
      </c>
      <c r="H55" s="44">
        <v>818</v>
      </c>
      <c r="I55" s="44">
        <v>8</v>
      </c>
      <c r="J55" s="44">
        <v>130</v>
      </c>
      <c r="K55" s="44">
        <v>979</v>
      </c>
      <c r="L55" s="46">
        <f t="shared" si="34"/>
        <v>2057</v>
      </c>
      <c r="M55" s="79">
        <f t="shared" si="37"/>
        <v>8.7561723139792269E-2</v>
      </c>
      <c r="N55" s="72">
        <v>2736712</v>
      </c>
      <c r="O55" s="72">
        <v>79010.350000000006</v>
      </c>
      <c r="P55" s="74">
        <f t="shared" si="35"/>
        <v>7.5163188526962283</v>
      </c>
      <c r="Q55" s="69">
        <f t="shared" si="38"/>
        <v>260.34563826131637</v>
      </c>
    </row>
    <row r="56" spans="2:22" x14ac:dyDescent="0.25">
      <c r="B56" s="29" t="s">
        <v>143</v>
      </c>
      <c r="C56" s="44">
        <v>24</v>
      </c>
      <c r="D56" s="44">
        <v>1</v>
      </c>
      <c r="E56" s="44">
        <v>1</v>
      </c>
      <c r="F56" s="44">
        <v>5</v>
      </c>
      <c r="G56" s="44">
        <f t="shared" si="36"/>
        <v>31</v>
      </c>
      <c r="H56" s="44">
        <v>147</v>
      </c>
      <c r="I56" s="44">
        <v>5</v>
      </c>
      <c r="J56" s="44">
        <v>52</v>
      </c>
      <c r="K56" s="44">
        <v>242</v>
      </c>
      <c r="L56" s="46">
        <f t="shared" si="34"/>
        <v>508</v>
      </c>
      <c r="M56" s="79">
        <f t="shared" si="37"/>
        <v>2.1624382768602079E-2</v>
      </c>
      <c r="N56" s="72">
        <v>1041457</v>
      </c>
      <c r="O56" s="72">
        <v>78777.95</v>
      </c>
      <c r="P56" s="74">
        <f t="shared" si="35"/>
        <v>4.8777817999206876</v>
      </c>
      <c r="Q56" s="69">
        <f t="shared" si="38"/>
        <v>64.485049433248776</v>
      </c>
    </row>
    <row r="57" spans="2:22" x14ac:dyDescent="0.25">
      <c r="B57" s="29" t="s">
        <v>68</v>
      </c>
      <c r="C57" s="44">
        <v>12</v>
      </c>
      <c r="D57" s="44">
        <v>1</v>
      </c>
      <c r="E57" s="44">
        <v>0</v>
      </c>
      <c r="F57" s="44">
        <v>0</v>
      </c>
      <c r="G57" s="44">
        <f t="shared" si="36"/>
        <v>13</v>
      </c>
      <c r="H57" s="44">
        <v>57</v>
      </c>
      <c r="I57" s="44">
        <v>4</v>
      </c>
      <c r="J57" s="44">
        <v>31</v>
      </c>
      <c r="K57" s="44">
        <v>167</v>
      </c>
      <c r="L57" s="46">
        <f t="shared" si="34"/>
        <v>285</v>
      </c>
      <c r="M57" s="79">
        <f t="shared" si="37"/>
        <v>1.213178954537715E-2</v>
      </c>
      <c r="N57" s="72">
        <v>849711</v>
      </c>
      <c r="O57" s="72">
        <v>122826.76</v>
      </c>
      <c r="P57" s="74">
        <f t="shared" si="35"/>
        <v>3.3540815642024171</v>
      </c>
      <c r="Q57" s="69">
        <f t="shared" si="38"/>
        <v>23.20341267652098</v>
      </c>
    </row>
    <row r="58" spans="2:22" x14ac:dyDescent="0.25">
      <c r="B58" s="31" t="s">
        <v>69</v>
      </c>
      <c r="C58" s="45">
        <f>+SUM(C47:C57)</f>
        <v>541</v>
      </c>
      <c r="D58" s="45">
        <f t="shared" ref="D58:L58" si="39">+SUM(D47:D57)</f>
        <v>10</v>
      </c>
      <c r="E58" s="45">
        <f>+SUM(E47:E57)</f>
        <v>8</v>
      </c>
      <c r="F58" s="45">
        <f t="shared" si="39"/>
        <v>12</v>
      </c>
      <c r="G58" s="46">
        <f t="shared" si="36"/>
        <v>571</v>
      </c>
      <c r="H58" s="45">
        <f t="shared" si="39"/>
        <v>8543</v>
      </c>
      <c r="I58" s="45">
        <f t="shared" si="39"/>
        <v>272</v>
      </c>
      <c r="J58" s="45">
        <f t="shared" si="39"/>
        <v>1176</v>
      </c>
      <c r="K58" s="45">
        <f t="shared" si="39"/>
        <v>12359</v>
      </c>
      <c r="L58" s="45">
        <f t="shared" si="39"/>
        <v>23492</v>
      </c>
      <c r="M58" s="79">
        <f t="shared" si="37"/>
        <v>1</v>
      </c>
      <c r="N58" s="52">
        <v>13766888</v>
      </c>
      <c r="O58" s="52">
        <v>799379</v>
      </c>
      <c r="P58" s="74">
        <f t="shared" si="35"/>
        <v>17.064132431381733</v>
      </c>
      <c r="Q58" s="69">
        <f t="shared" si="38"/>
        <v>293.87812289289559</v>
      </c>
    </row>
    <row r="59" spans="2:22" x14ac:dyDescent="0.25">
      <c r="B59" s="93" t="s">
        <v>162</v>
      </c>
      <c r="C59" s="94"/>
      <c r="D59" s="94"/>
      <c r="E59" s="94"/>
      <c r="F59" s="94"/>
      <c r="G59" s="95">
        <f>+G58/$N$58*100000</f>
        <v>4.1476330743738163</v>
      </c>
      <c r="H59" s="95">
        <f>+H58/$N$58*100000</f>
        <v>62.054692389449229</v>
      </c>
      <c r="I59" s="95">
        <f>+I58/$N$58*100000</f>
        <v>1.9757551597717653</v>
      </c>
      <c r="J59" s="95">
        <f>+J58/$N$58*100000</f>
        <v>8.5422355437191033</v>
      </c>
      <c r="K59" s="95">
        <f>+K58/$N$58*100000</f>
        <v>89.773375072129596</v>
      </c>
      <c r="L59" s="96"/>
      <c r="M59" s="96"/>
      <c r="N59" s="96"/>
      <c r="O59" s="96"/>
      <c r="P59" s="96"/>
      <c r="Q59" s="96"/>
    </row>
    <row r="60" spans="2:22" s="21" customFormat="1" x14ac:dyDescent="0.25">
      <c r="B60" s="21" t="s">
        <v>77</v>
      </c>
      <c r="C60" s="24"/>
      <c r="D60" s="24"/>
      <c r="E60" s="24"/>
      <c r="F60" s="24"/>
    </row>
    <row r="61" spans="2:22" x14ac:dyDescent="0.25">
      <c r="B61" s="25">
        <v>2014</v>
      </c>
    </row>
    <row r="62" spans="2:22" x14ac:dyDescent="0.25">
      <c r="B62" s="778" t="s">
        <v>57</v>
      </c>
      <c r="C62" s="786" t="s">
        <v>78</v>
      </c>
      <c r="D62" s="786"/>
      <c r="E62" s="786"/>
      <c r="F62" s="786"/>
      <c r="G62" s="786"/>
      <c r="H62" s="786"/>
      <c r="I62" s="786"/>
      <c r="J62" s="786"/>
      <c r="K62" s="786" t="s">
        <v>82</v>
      </c>
      <c r="L62" s="786"/>
      <c r="M62" s="786"/>
      <c r="N62" s="786"/>
      <c r="O62" s="786"/>
      <c r="P62" s="786"/>
      <c r="Q62" s="786"/>
      <c r="R62" s="786"/>
      <c r="S62" s="786"/>
      <c r="T62" s="786"/>
      <c r="U62" s="779" t="s">
        <v>83</v>
      </c>
      <c r="V62" s="779"/>
    </row>
    <row r="63" spans="2:22" ht="30" customHeight="1" x14ac:dyDescent="0.25">
      <c r="B63" s="778"/>
      <c r="C63" s="779" t="s">
        <v>71</v>
      </c>
      <c r="D63" s="779"/>
      <c r="E63" s="779" t="s">
        <v>43</v>
      </c>
      <c r="F63" s="779"/>
      <c r="G63" s="779" t="s">
        <v>38</v>
      </c>
      <c r="H63" s="779"/>
      <c r="I63" s="779" t="s">
        <v>72</v>
      </c>
      <c r="J63" s="779"/>
      <c r="K63" s="779" t="s">
        <v>81</v>
      </c>
      <c r="L63" s="779"/>
      <c r="M63" s="779" t="s">
        <v>74</v>
      </c>
      <c r="N63" s="779"/>
      <c r="O63" s="779"/>
      <c r="P63" s="779"/>
      <c r="Q63" s="779" t="s">
        <v>17</v>
      </c>
      <c r="R63" s="779"/>
      <c r="S63" s="779" t="s">
        <v>18</v>
      </c>
      <c r="T63" s="779"/>
      <c r="U63" s="779"/>
      <c r="V63" s="779"/>
    </row>
    <row r="64" spans="2:22" ht="30" customHeight="1" x14ac:dyDescent="0.25">
      <c r="B64" s="778"/>
      <c r="C64" s="26" t="s">
        <v>79</v>
      </c>
      <c r="D64" s="26" t="s">
        <v>80</v>
      </c>
      <c r="E64" s="26" t="s">
        <v>79</v>
      </c>
      <c r="F64" s="26" t="s">
        <v>80</v>
      </c>
      <c r="G64" s="26" t="s">
        <v>79</v>
      </c>
      <c r="H64" s="26" t="s">
        <v>80</v>
      </c>
      <c r="I64" s="26" t="s">
        <v>79</v>
      </c>
      <c r="J64" s="26" t="s">
        <v>80</v>
      </c>
      <c r="K64" s="26" t="s">
        <v>79</v>
      </c>
      <c r="L64" s="26" t="s">
        <v>80</v>
      </c>
      <c r="M64" s="26" t="s">
        <v>79</v>
      </c>
      <c r="N64" s="26"/>
      <c r="O64" s="26"/>
      <c r="P64" s="26" t="s">
        <v>80</v>
      </c>
      <c r="Q64" s="26" t="s">
        <v>79</v>
      </c>
      <c r="R64" s="26" t="s">
        <v>80</v>
      </c>
      <c r="S64" s="26" t="s">
        <v>79</v>
      </c>
      <c r="T64" s="26" t="s">
        <v>80</v>
      </c>
      <c r="U64" s="26" t="s">
        <v>79</v>
      </c>
      <c r="V64" s="26" t="s">
        <v>80</v>
      </c>
    </row>
    <row r="65" spans="2:22" x14ac:dyDescent="0.25">
      <c r="B65" s="29" t="s">
        <v>58</v>
      </c>
      <c r="C65" s="28">
        <v>201</v>
      </c>
      <c r="D65" s="28">
        <v>0</v>
      </c>
      <c r="E65" s="28"/>
      <c r="F65" s="28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31"/>
      <c r="V65" s="31"/>
    </row>
    <row r="66" spans="2:22" x14ac:dyDescent="0.25">
      <c r="B66" s="29" t="s">
        <v>59</v>
      </c>
      <c r="C66" s="28">
        <v>34</v>
      </c>
      <c r="D66" s="28">
        <f>8+1+4+1+1+1+4+2</f>
        <v>22</v>
      </c>
      <c r="E66" s="28"/>
      <c r="F66" s="28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31"/>
      <c r="V66" s="31"/>
    </row>
    <row r="67" spans="2:22" x14ac:dyDescent="0.25">
      <c r="B67" s="29" t="s">
        <v>60</v>
      </c>
      <c r="C67" s="28">
        <v>16</v>
      </c>
      <c r="D67" s="28">
        <f>35-C67</f>
        <v>19</v>
      </c>
      <c r="E67" s="28"/>
      <c r="F67" s="28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31"/>
      <c r="V67" s="31"/>
    </row>
    <row r="68" spans="2:22" x14ac:dyDescent="0.25">
      <c r="B68" s="29" t="s">
        <v>61</v>
      </c>
      <c r="C68" s="28">
        <v>15</v>
      </c>
      <c r="D68" s="28">
        <f>31-C68</f>
        <v>16</v>
      </c>
      <c r="E68" s="28"/>
      <c r="F68" s="28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31"/>
      <c r="V68" s="31"/>
    </row>
    <row r="69" spans="2:22" x14ac:dyDescent="0.25">
      <c r="B69" s="29" t="s">
        <v>62</v>
      </c>
      <c r="C69" s="28">
        <v>38</v>
      </c>
      <c r="D69" s="28">
        <f>49-C69</f>
        <v>11</v>
      </c>
      <c r="E69" s="28"/>
      <c r="F69" s="28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31"/>
      <c r="V69" s="31"/>
    </row>
    <row r="70" spans="2:22" x14ac:dyDescent="0.25">
      <c r="B70" s="29" t="s">
        <v>63</v>
      </c>
      <c r="C70" s="28">
        <v>18</v>
      </c>
      <c r="D70" s="28">
        <f>27-C70</f>
        <v>9</v>
      </c>
      <c r="E70" s="28"/>
      <c r="F70" s="28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31"/>
      <c r="V70" s="31"/>
    </row>
    <row r="71" spans="2:22" x14ac:dyDescent="0.25">
      <c r="B71" s="29" t="s">
        <v>64</v>
      </c>
      <c r="C71" s="28">
        <v>25</v>
      </c>
      <c r="D71" s="28">
        <f>41-C71</f>
        <v>16</v>
      </c>
      <c r="E71" s="28"/>
      <c r="F71" s="28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31"/>
      <c r="V71" s="31"/>
    </row>
    <row r="72" spans="2:22" x14ac:dyDescent="0.25">
      <c r="B72" s="29" t="s">
        <v>65</v>
      </c>
      <c r="C72" s="28">
        <v>13</v>
      </c>
      <c r="D72" s="28">
        <f>29-C72</f>
        <v>16</v>
      </c>
      <c r="E72" s="28"/>
      <c r="F72" s="28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31"/>
      <c r="V72" s="31"/>
    </row>
    <row r="73" spans="2:22" x14ac:dyDescent="0.25">
      <c r="B73" s="29" t="s">
        <v>66</v>
      </c>
      <c r="C73" s="28">
        <f>32+16</f>
        <v>48</v>
      </c>
      <c r="D73" s="28">
        <f>62-C73</f>
        <v>14</v>
      </c>
      <c r="E73" s="28"/>
      <c r="F73" s="28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31"/>
      <c r="V73" s="31"/>
    </row>
    <row r="74" spans="2:22" x14ac:dyDescent="0.25">
      <c r="B74" s="29" t="s">
        <v>67</v>
      </c>
      <c r="C74" s="28">
        <v>14</v>
      </c>
      <c r="D74" s="28">
        <f>25-C74</f>
        <v>11</v>
      </c>
      <c r="E74" s="28"/>
      <c r="F74" s="28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31"/>
      <c r="V74" s="31"/>
    </row>
    <row r="75" spans="2:22" x14ac:dyDescent="0.25">
      <c r="B75" s="29" t="s">
        <v>68</v>
      </c>
      <c r="C75" s="28">
        <v>6</v>
      </c>
      <c r="D75" s="28">
        <f>16-C75</f>
        <v>10</v>
      </c>
      <c r="E75" s="28"/>
      <c r="F75" s="28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31"/>
      <c r="V75" s="31"/>
    </row>
    <row r="76" spans="2:22" x14ac:dyDescent="0.25">
      <c r="B76" s="31" t="s">
        <v>69</v>
      </c>
      <c r="C76" s="89">
        <f>+SUM(C65:C75)</f>
        <v>428</v>
      </c>
      <c r="D76" s="89">
        <f>+SUM(D65:D75)</f>
        <v>144</v>
      </c>
      <c r="E76" s="89">
        <f t="shared" ref="E76:T76" si="40">+SUM(E65:E75)</f>
        <v>0</v>
      </c>
      <c r="F76" s="89">
        <f t="shared" si="40"/>
        <v>0</v>
      </c>
      <c r="G76" s="89">
        <f t="shared" si="40"/>
        <v>0</v>
      </c>
      <c r="H76" s="89">
        <f t="shared" si="40"/>
        <v>0</v>
      </c>
      <c r="I76" s="89">
        <f t="shared" si="40"/>
        <v>0</v>
      </c>
      <c r="J76" s="89">
        <f t="shared" si="40"/>
        <v>0</v>
      </c>
      <c r="K76" s="89">
        <f t="shared" si="40"/>
        <v>0</v>
      </c>
      <c r="L76" s="89">
        <f t="shared" si="40"/>
        <v>0</v>
      </c>
      <c r="M76" s="89">
        <f t="shared" si="40"/>
        <v>0</v>
      </c>
      <c r="N76" s="89">
        <f t="shared" si="40"/>
        <v>0</v>
      </c>
      <c r="O76" s="89">
        <f t="shared" si="40"/>
        <v>0</v>
      </c>
      <c r="P76" s="89">
        <f t="shared" si="40"/>
        <v>0</v>
      </c>
      <c r="Q76" s="89">
        <f t="shared" si="40"/>
        <v>0</v>
      </c>
      <c r="R76" s="89">
        <f t="shared" si="40"/>
        <v>0</v>
      </c>
      <c r="S76" s="89">
        <f t="shared" si="40"/>
        <v>0</v>
      </c>
      <c r="T76" s="89">
        <f t="shared" si="40"/>
        <v>0</v>
      </c>
      <c r="U76" s="89"/>
      <c r="V76" s="89"/>
    </row>
    <row r="78" spans="2:22" x14ac:dyDescent="0.25">
      <c r="E78" s="23" t="s">
        <v>136</v>
      </c>
      <c r="F78" s="23" t="s">
        <v>136</v>
      </c>
    </row>
    <row r="79" spans="2:22" x14ac:dyDescent="0.25">
      <c r="B79" s="778" t="s">
        <v>57</v>
      </c>
      <c r="C79" s="779" t="s">
        <v>71</v>
      </c>
      <c r="D79" s="779"/>
      <c r="E79" s="779" t="s">
        <v>71</v>
      </c>
      <c r="F79" s="779"/>
    </row>
    <row r="80" spans="2:22" x14ac:dyDescent="0.25">
      <c r="B80" s="778"/>
      <c r="C80" s="73" t="s">
        <v>79</v>
      </c>
      <c r="D80" s="73" t="s">
        <v>80</v>
      </c>
      <c r="E80" s="73" t="s">
        <v>79</v>
      </c>
      <c r="F80" s="73" t="s">
        <v>80</v>
      </c>
    </row>
    <row r="81" spans="2:6" x14ac:dyDescent="0.25">
      <c r="B81" s="778"/>
    </row>
    <row r="82" spans="2:6" x14ac:dyDescent="0.25">
      <c r="B82" s="29" t="s">
        <v>58</v>
      </c>
      <c r="C82" s="28">
        <f>+C65</f>
        <v>201</v>
      </c>
      <c r="D82" s="28">
        <f>+D65</f>
        <v>0</v>
      </c>
      <c r="E82" s="82">
        <f>+C82/(C82+D82)</f>
        <v>1</v>
      </c>
      <c r="F82" s="82">
        <f>+D82/(C82+D82)</f>
        <v>0</v>
      </c>
    </row>
    <row r="83" spans="2:6" x14ac:dyDescent="0.25">
      <c r="B83" s="29" t="s">
        <v>59</v>
      </c>
      <c r="C83" s="28">
        <f t="shared" ref="C83:D92" si="41">+C66</f>
        <v>34</v>
      </c>
      <c r="D83" s="28">
        <f t="shared" si="41"/>
        <v>22</v>
      </c>
      <c r="E83" s="82">
        <f t="shared" ref="E83:E93" si="42">+C83/(C83+D83)</f>
        <v>0.6071428571428571</v>
      </c>
      <c r="F83" s="82">
        <f t="shared" ref="F83:F93" si="43">+D83/(C83+D83)</f>
        <v>0.39285714285714285</v>
      </c>
    </row>
    <row r="84" spans="2:6" x14ac:dyDescent="0.25">
      <c r="B84" s="29" t="s">
        <v>60</v>
      </c>
      <c r="C84" s="28">
        <f t="shared" si="41"/>
        <v>16</v>
      </c>
      <c r="D84" s="28">
        <f t="shared" si="41"/>
        <v>19</v>
      </c>
      <c r="E84" s="82">
        <f t="shared" si="42"/>
        <v>0.45714285714285713</v>
      </c>
      <c r="F84" s="82">
        <f t="shared" si="43"/>
        <v>0.54285714285714282</v>
      </c>
    </row>
    <row r="85" spans="2:6" x14ac:dyDescent="0.25">
      <c r="B85" s="29" t="s">
        <v>61</v>
      </c>
      <c r="C85" s="28">
        <f t="shared" si="41"/>
        <v>15</v>
      </c>
      <c r="D85" s="28">
        <f t="shared" si="41"/>
        <v>16</v>
      </c>
      <c r="E85" s="82">
        <f t="shared" si="42"/>
        <v>0.4838709677419355</v>
      </c>
      <c r="F85" s="82">
        <f t="shared" si="43"/>
        <v>0.5161290322580645</v>
      </c>
    </row>
    <row r="86" spans="2:6" x14ac:dyDescent="0.25">
      <c r="B86" s="29" t="s">
        <v>62</v>
      </c>
      <c r="C86" s="28">
        <f t="shared" si="41"/>
        <v>38</v>
      </c>
      <c r="D86" s="28">
        <f t="shared" si="41"/>
        <v>11</v>
      </c>
      <c r="E86" s="82">
        <f t="shared" si="42"/>
        <v>0.77551020408163263</v>
      </c>
      <c r="F86" s="82">
        <f t="shared" si="43"/>
        <v>0.22448979591836735</v>
      </c>
    </row>
    <row r="87" spans="2:6" x14ac:dyDescent="0.25">
      <c r="B87" s="29" t="s">
        <v>63</v>
      </c>
      <c r="C87" s="28">
        <f t="shared" si="41"/>
        <v>18</v>
      </c>
      <c r="D87" s="28">
        <f t="shared" si="41"/>
        <v>9</v>
      </c>
      <c r="E87" s="82">
        <f t="shared" si="42"/>
        <v>0.66666666666666663</v>
      </c>
      <c r="F87" s="82">
        <f t="shared" si="43"/>
        <v>0.33333333333333331</v>
      </c>
    </row>
    <row r="88" spans="2:6" x14ac:dyDescent="0.25">
      <c r="B88" s="29" t="s">
        <v>64</v>
      </c>
      <c r="C88" s="28">
        <f t="shared" si="41"/>
        <v>25</v>
      </c>
      <c r="D88" s="28">
        <f t="shared" si="41"/>
        <v>16</v>
      </c>
      <c r="E88" s="82">
        <f t="shared" si="42"/>
        <v>0.6097560975609756</v>
      </c>
      <c r="F88" s="82">
        <f t="shared" si="43"/>
        <v>0.3902439024390244</v>
      </c>
    </row>
    <row r="89" spans="2:6" x14ac:dyDescent="0.25">
      <c r="B89" s="29" t="s">
        <v>65</v>
      </c>
      <c r="C89" s="28">
        <f t="shared" si="41"/>
        <v>13</v>
      </c>
      <c r="D89" s="28">
        <f t="shared" si="41"/>
        <v>16</v>
      </c>
      <c r="E89" s="82">
        <f t="shared" si="42"/>
        <v>0.44827586206896552</v>
      </c>
      <c r="F89" s="82">
        <f t="shared" si="43"/>
        <v>0.55172413793103448</v>
      </c>
    </row>
    <row r="90" spans="2:6" x14ac:dyDescent="0.25">
      <c r="B90" s="29" t="s">
        <v>66</v>
      </c>
      <c r="C90" s="28">
        <f t="shared" si="41"/>
        <v>48</v>
      </c>
      <c r="D90" s="28">
        <f t="shared" si="41"/>
        <v>14</v>
      </c>
      <c r="E90" s="82">
        <f t="shared" si="42"/>
        <v>0.77419354838709675</v>
      </c>
      <c r="F90" s="82">
        <f t="shared" si="43"/>
        <v>0.22580645161290322</v>
      </c>
    </row>
    <row r="91" spans="2:6" x14ac:dyDescent="0.25">
      <c r="B91" s="29" t="s">
        <v>67</v>
      </c>
      <c r="C91" s="28">
        <f t="shared" si="41"/>
        <v>14</v>
      </c>
      <c r="D91" s="28">
        <f t="shared" si="41"/>
        <v>11</v>
      </c>
      <c r="E91" s="82">
        <f t="shared" si="42"/>
        <v>0.56000000000000005</v>
      </c>
      <c r="F91" s="82">
        <f t="shared" si="43"/>
        <v>0.44</v>
      </c>
    </row>
    <row r="92" spans="2:6" x14ac:dyDescent="0.25">
      <c r="B92" s="29" t="s">
        <v>68</v>
      </c>
      <c r="C92" s="28">
        <f t="shared" si="41"/>
        <v>6</v>
      </c>
      <c r="D92" s="28">
        <f t="shared" si="41"/>
        <v>10</v>
      </c>
      <c r="E92" s="82">
        <f t="shared" si="42"/>
        <v>0.375</v>
      </c>
      <c r="F92" s="82">
        <f t="shared" si="43"/>
        <v>0.625</v>
      </c>
    </row>
    <row r="93" spans="2:6" x14ac:dyDescent="0.25">
      <c r="B93" s="31" t="s">
        <v>69</v>
      </c>
      <c r="C93" s="35">
        <f>+SUM(C82:C92)</f>
        <v>428</v>
      </c>
      <c r="D93" s="35">
        <f>+SUM(D82:D92)</f>
        <v>144</v>
      </c>
      <c r="E93" s="82">
        <f t="shared" si="42"/>
        <v>0.74825174825174823</v>
      </c>
      <c r="F93" s="82">
        <f t="shared" si="43"/>
        <v>0.25174825174825177</v>
      </c>
    </row>
  </sheetData>
  <mergeCells count="41"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C79:D79"/>
    <mergeCell ref="B79:B81"/>
    <mergeCell ref="E79:F79"/>
    <mergeCell ref="S63:T63"/>
    <mergeCell ref="K45:K46"/>
    <mergeCell ref="B62:B64"/>
    <mergeCell ref="B45:B46"/>
    <mergeCell ref="B29:B30"/>
    <mergeCell ref="H29:H30"/>
    <mergeCell ref="C29:G29"/>
    <mergeCell ref="M29:M30"/>
    <mergeCell ref="L29:L30"/>
    <mergeCell ref="I29:I30"/>
    <mergeCell ref="J29:J30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+</vt:lpstr>
      <vt:lpstr>Tabs Relatorio</vt:lpstr>
      <vt:lpstr>OPERADORES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Francisco</dc:creator>
  <cp:lastModifiedBy>Pedro Mondlane Júnior</cp:lastModifiedBy>
  <cp:lastPrinted>2023-04-19T12:19:19Z</cp:lastPrinted>
  <dcterms:created xsi:type="dcterms:W3CDTF">2013-10-10T08:06:28Z</dcterms:created>
  <dcterms:modified xsi:type="dcterms:W3CDTF">2023-11-21T08:02:22Z</dcterms:modified>
</cp:coreProperties>
</file>